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研究生\导员\综测汇总\24级\"/>
    </mc:Choice>
  </mc:AlternateContent>
  <xr:revisionPtr revIDLastSave="0" documentId="13_ncr:1_{B037B1E1-9653-464E-8016-07553A5DB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4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9" i="11" l="1"/>
  <c r="O128" i="11"/>
  <c r="H128" i="11"/>
  <c r="R128" i="11" s="1"/>
  <c r="O127" i="11"/>
  <c r="H127" i="11"/>
  <c r="O126" i="11"/>
  <c r="H126" i="11"/>
  <c r="O125" i="11"/>
  <c r="H125" i="11"/>
  <c r="O124" i="11"/>
  <c r="H124" i="11"/>
  <c r="O123" i="11"/>
  <c r="H123" i="11"/>
  <c r="O122" i="11"/>
  <c r="H122" i="11"/>
  <c r="O121" i="11"/>
  <c r="H121" i="11"/>
  <c r="O120" i="11"/>
  <c r="H120" i="11"/>
  <c r="O119" i="11"/>
  <c r="H119" i="11"/>
  <c r="O118" i="11"/>
  <c r="H118" i="11"/>
  <c r="O117" i="11"/>
  <c r="R117" i="11" s="1"/>
  <c r="H117" i="11"/>
  <c r="O116" i="11"/>
  <c r="H116" i="11"/>
  <c r="R116" i="11" s="1"/>
  <c r="O115" i="11"/>
  <c r="H115" i="11"/>
  <c r="O114" i="11"/>
  <c r="H114" i="11"/>
  <c r="O113" i="11"/>
  <c r="H113" i="11"/>
  <c r="O112" i="11"/>
  <c r="H112" i="11"/>
  <c r="O111" i="11"/>
  <c r="H111" i="11"/>
  <c r="O110" i="11"/>
  <c r="H110" i="11"/>
  <c r="R110" i="11" s="1"/>
  <c r="O109" i="11"/>
  <c r="H109" i="11"/>
  <c r="O108" i="11"/>
  <c r="H108" i="11"/>
  <c r="O107" i="11"/>
  <c r="H107" i="11"/>
  <c r="R107" i="11" s="1"/>
  <c r="O106" i="11"/>
  <c r="H106" i="11"/>
  <c r="P105" i="11"/>
  <c r="R105" i="11" s="1"/>
  <c r="O105" i="11"/>
  <c r="H105" i="11"/>
  <c r="P104" i="11"/>
  <c r="O104" i="11"/>
  <c r="H104" i="11"/>
  <c r="O103" i="11"/>
  <c r="H103" i="11"/>
  <c r="O102" i="11"/>
  <c r="H102" i="11"/>
  <c r="R102" i="11" s="1"/>
  <c r="O101" i="11"/>
  <c r="H101" i="11"/>
  <c r="O100" i="11"/>
  <c r="H100" i="11"/>
  <c r="O99" i="11"/>
  <c r="H99" i="11"/>
  <c r="R99" i="11" s="1"/>
  <c r="P98" i="11"/>
  <c r="O98" i="11"/>
  <c r="H98" i="11"/>
  <c r="O97" i="11"/>
  <c r="H97" i="11"/>
  <c r="R97" i="11" s="1"/>
  <c r="P96" i="11"/>
  <c r="O96" i="11"/>
  <c r="H96" i="11"/>
  <c r="O95" i="11"/>
  <c r="R95" i="11" s="1"/>
  <c r="H95" i="11"/>
  <c r="O94" i="11"/>
  <c r="H94" i="11"/>
  <c r="R94" i="11" s="1"/>
  <c r="O93" i="11"/>
  <c r="H93" i="11"/>
  <c r="O92" i="11"/>
  <c r="H92" i="11"/>
  <c r="O91" i="11"/>
  <c r="H91" i="11"/>
  <c r="O90" i="11"/>
  <c r="H90" i="11"/>
  <c r="R90" i="11" s="1"/>
  <c r="O89" i="11"/>
  <c r="H89" i="11"/>
  <c r="R89" i="11" s="1"/>
  <c r="O88" i="11"/>
  <c r="H88" i="11"/>
  <c r="O87" i="11"/>
  <c r="H87" i="11"/>
  <c r="O86" i="11"/>
  <c r="H86" i="11"/>
  <c r="R86" i="11" s="1"/>
  <c r="P85" i="11"/>
  <c r="O85" i="11"/>
  <c r="H85" i="11"/>
  <c r="O84" i="11"/>
  <c r="H84" i="11"/>
  <c r="O83" i="11"/>
  <c r="H83" i="11"/>
  <c r="R83" i="11" s="1"/>
  <c r="O82" i="11"/>
  <c r="H82" i="11"/>
  <c r="R82" i="11" s="1"/>
  <c r="P81" i="11"/>
  <c r="O81" i="11"/>
  <c r="H81" i="11"/>
  <c r="O80" i="11"/>
  <c r="H80" i="11"/>
  <c r="O79" i="11"/>
  <c r="R79" i="11" s="1"/>
  <c r="H79" i="11"/>
  <c r="O78" i="11"/>
  <c r="H78" i="11"/>
  <c r="R78" i="11" s="1"/>
  <c r="O77" i="11"/>
  <c r="H77" i="11"/>
  <c r="P76" i="11"/>
  <c r="O76" i="11"/>
  <c r="H76" i="11"/>
  <c r="O75" i="11"/>
  <c r="H75" i="11"/>
  <c r="R75" i="11" s="1"/>
  <c r="P74" i="11"/>
  <c r="O74" i="11"/>
  <c r="H74" i="11"/>
  <c r="P73" i="11"/>
  <c r="O73" i="11"/>
  <c r="H73" i="11"/>
  <c r="O72" i="11"/>
  <c r="H72" i="11"/>
  <c r="R72" i="11" s="1"/>
  <c r="P71" i="11"/>
  <c r="O71" i="11"/>
  <c r="H71" i="11"/>
  <c r="O70" i="11"/>
  <c r="H70" i="11"/>
  <c r="O69" i="11"/>
  <c r="H69" i="11"/>
  <c r="O68" i="11"/>
  <c r="H68" i="11"/>
  <c r="O67" i="11"/>
  <c r="R67" i="11" s="1"/>
  <c r="H67" i="11"/>
  <c r="O66" i="11"/>
  <c r="H66" i="11"/>
  <c r="O65" i="11"/>
  <c r="H65" i="11"/>
  <c r="O64" i="11"/>
  <c r="H64" i="11"/>
  <c r="R63" i="11"/>
  <c r="O63" i="11"/>
  <c r="H63" i="11"/>
  <c r="O62" i="11"/>
  <c r="H62" i="11"/>
  <c r="O61" i="11"/>
  <c r="H61" i="11"/>
  <c r="O60" i="11"/>
  <c r="H60" i="11"/>
  <c r="O59" i="11"/>
  <c r="H59" i="11"/>
  <c r="O58" i="11"/>
  <c r="H58" i="11"/>
  <c r="O57" i="11"/>
  <c r="R57" i="11" s="1"/>
  <c r="H57" i="11"/>
  <c r="O56" i="11"/>
  <c r="H56" i="11"/>
  <c r="O55" i="11"/>
  <c r="H55" i="11"/>
  <c r="O54" i="11"/>
  <c r="H54" i="11"/>
  <c r="O53" i="11"/>
  <c r="H53" i="11"/>
  <c r="O52" i="11"/>
  <c r="H52" i="11"/>
  <c r="R52" i="11" s="1"/>
  <c r="O51" i="11"/>
  <c r="H51" i="11"/>
  <c r="R51" i="11" s="1"/>
  <c r="O50" i="11"/>
  <c r="H50" i="11"/>
  <c r="O49" i="11"/>
  <c r="H49" i="11"/>
  <c r="P48" i="11"/>
  <c r="O48" i="11"/>
  <c r="H48" i="11"/>
  <c r="O47" i="11"/>
  <c r="H47" i="11"/>
  <c r="P46" i="11"/>
  <c r="O46" i="11"/>
  <c r="H46" i="11"/>
  <c r="O45" i="11"/>
  <c r="H45" i="11"/>
  <c r="O44" i="11"/>
  <c r="H44" i="11"/>
  <c r="O43" i="11"/>
  <c r="H43" i="11"/>
  <c r="R43" i="11" s="1"/>
  <c r="O42" i="11"/>
  <c r="H42" i="11"/>
  <c r="O41" i="11"/>
  <c r="H41" i="11"/>
  <c r="P40" i="11"/>
  <c r="O40" i="11"/>
  <c r="H40" i="11"/>
  <c r="O39" i="11"/>
  <c r="H39" i="11"/>
  <c r="P38" i="11"/>
  <c r="O38" i="11"/>
  <c r="H38" i="11"/>
  <c r="P37" i="11"/>
  <c r="O37" i="11"/>
  <c r="H37" i="11"/>
  <c r="O36" i="11"/>
  <c r="H36" i="11"/>
  <c r="O35" i="11"/>
  <c r="H35" i="11"/>
  <c r="P34" i="11"/>
  <c r="M34" i="11"/>
  <c r="O34" i="11" s="1"/>
  <c r="H34" i="11"/>
  <c r="P33" i="11"/>
  <c r="O33" i="11"/>
  <c r="H33" i="11"/>
  <c r="P32" i="11"/>
  <c r="O32" i="11"/>
  <c r="H32" i="11"/>
  <c r="O31" i="11"/>
  <c r="H31" i="11"/>
  <c r="O30" i="11"/>
  <c r="H30" i="11"/>
  <c r="O29" i="11"/>
  <c r="H29" i="11"/>
  <c r="O28" i="11"/>
  <c r="H28" i="11"/>
  <c r="P27" i="11"/>
  <c r="O27" i="11"/>
  <c r="H27" i="11"/>
  <c r="O26" i="11"/>
  <c r="H26" i="11"/>
  <c r="O25" i="11"/>
  <c r="H25" i="11"/>
  <c r="O24" i="11"/>
  <c r="H24" i="11"/>
  <c r="O23" i="11"/>
  <c r="H23" i="11"/>
  <c r="O22" i="11"/>
  <c r="H22" i="11"/>
  <c r="O21" i="11"/>
  <c r="H21" i="11"/>
  <c r="O20" i="11"/>
  <c r="H20" i="11"/>
  <c r="P19" i="11"/>
  <c r="O19" i="11"/>
  <c r="H19" i="11"/>
  <c r="O18" i="11"/>
  <c r="H18" i="11"/>
  <c r="O17" i="11"/>
  <c r="H17" i="11"/>
  <c r="R17" i="11" s="1"/>
  <c r="P16" i="11"/>
  <c r="M16" i="11"/>
  <c r="O16" i="11" s="1"/>
  <c r="H16" i="11"/>
  <c r="O15" i="11"/>
  <c r="H15" i="11"/>
  <c r="K14" i="11"/>
  <c r="O14" i="11" s="1"/>
  <c r="H14" i="11"/>
  <c r="O13" i="11"/>
  <c r="H13" i="11"/>
  <c r="K12" i="11"/>
  <c r="O12" i="11" s="1"/>
  <c r="H12" i="11"/>
  <c r="O11" i="11"/>
  <c r="R11" i="11" s="1"/>
  <c r="H11" i="11"/>
  <c r="O10" i="11"/>
  <c r="H10" i="11"/>
  <c r="O9" i="11"/>
  <c r="H9" i="11"/>
  <c r="O8" i="11"/>
  <c r="H8" i="11"/>
  <c r="O7" i="11"/>
  <c r="R7" i="11" s="1"/>
  <c r="H7" i="11"/>
  <c r="P6" i="11"/>
  <c r="M6" i="11"/>
  <c r="O6" i="11" s="1"/>
  <c r="H6" i="11"/>
  <c r="O5" i="11"/>
  <c r="H5" i="11"/>
  <c r="R5" i="11" s="1"/>
  <c r="O4" i="11"/>
  <c r="H4" i="11"/>
  <c r="R41" i="11" l="1"/>
  <c r="R27" i="11"/>
  <c r="R42" i="11"/>
  <c r="R101" i="11"/>
  <c r="R48" i="11"/>
  <c r="R71" i="11"/>
  <c r="R23" i="11"/>
  <c r="R54" i="11"/>
  <c r="R60" i="11"/>
  <c r="R13" i="11"/>
  <c r="R18" i="11"/>
  <c r="R29" i="11"/>
  <c r="R98" i="11"/>
  <c r="R8" i="11"/>
  <c r="R19" i="11"/>
  <c r="R39" i="11"/>
  <c r="R45" i="11"/>
  <c r="R50" i="11"/>
  <c r="R88" i="11"/>
  <c r="R109" i="11"/>
  <c r="R46" i="11"/>
  <c r="R4" i="11"/>
  <c r="R20" i="11"/>
  <c r="R26" i="11"/>
  <c r="R33" i="11"/>
  <c r="R59" i="11"/>
  <c r="R64" i="11"/>
  <c r="R70" i="11"/>
  <c r="R80" i="11"/>
  <c r="R85" i="11"/>
  <c r="R106" i="11"/>
  <c r="R112" i="11"/>
  <c r="R118" i="11"/>
  <c r="R124" i="11"/>
  <c r="R125" i="11"/>
  <c r="R24" i="11"/>
  <c r="R34" i="11"/>
  <c r="R55" i="11"/>
  <c r="R66" i="11"/>
  <c r="R76" i="11"/>
  <c r="R92" i="11"/>
  <c r="R103" i="11"/>
  <c r="R108" i="11"/>
  <c r="R114" i="11"/>
  <c r="R120" i="11"/>
  <c r="R126" i="11"/>
  <c r="R9" i="11"/>
  <c r="R25" i="11"/>
  <c r="R30" i="11"/>
  <c r="R35" i="11"/>
  <c r="R40" i="11"/>
  <c r="R56" i="11"/>
  <c r="R93" i="11"/>
  <c r="R127" i="11"/>
  <c r="R31" i="11"/>
  <c r="R36" i="11"/>
  <c r="R122" i="11"/>
  <c r="R10" i="11"/>
  <c r="R68" i="11"/>
  <c r="R6" i="11"/>
  <c r="R21" i="11"/>
  <c r="R37" i="11"/>
  <c r="R47" i="11"/>
  <c r="R58" i="11"/>
  <c r="R74" i="11"/>
  <c r="R100" i="11"/>
  <c r="R32" i="11"/>
  <c r="R69" i="11"/>
  <c r="R119" i="11"/>
  <c r="R15" i="11"/>
  <c r="R28" i="11"/>
  <c r="R84" i="11"/>
  <c r="R113" i="11"/>
  <c r="R65" i="11"/>
  <c r="R61" i="11"/>
  <c r="R81" i="11"/>
  <c r="R104" i="11"/>
  <c r="R115" i="11"/>
  <c r="R16" i="11"/>
  <c r="R38" i="11"/>
  <c r="R62" i="11"/>
  <c r="R121" i="11"/>
  <c r="R87" i="11"/>
  <c r="R12" i="11"/>
  <c r="R96" i="11"/>
  <c r="R49" i="11"/>
  <c r="R22" i="11"/>
  <c r="R44" i="11"/>
  <c r="R53" i="11"/>
  <c r="R73" i="11"/>
  <c r="R77" i="11"/>
  <c r="R91" i="11"/>
  <c r="R111" i="11"/>
  <c r="R123" i="11"/>
  <c r="R14" i="11"/>
</calcChain>
</file>

<file path=xl/sharedStrings.xml><?xml version="1.0" encoding="utf-8"?>
<sst xmlns="http://schemas.openxmlformats.org/spreadsheetml/2006/main" count="1086" uniqueCount="731">
  <si>
    <t>序号</t>
  </si>
  <si>
    <t>姓名</t>
  </si>
  <si>
    <t>学号</t>
  </si>
  <si>
    <t>专业</t>
  </si>
  <si>
    <t>专业名次/专业人数</t>
  </si>
  <si>
    <t>班级
排名/班级人数</t>
  </si>
  <si>
    <t>学生本人签字</t>
  </si>
  <si>
    <t>基础分D1</t>
  </si>
  <si>
    <t>记实分D2</t>
  </si>
  <si>
    <t>D=</t>
  </si>
  <si>
    <t>Z1</t>
  </si>
  <si>
    <r>
      <rPr>
        <b/>
        <sz val="11"/>
        <rFont val="宋体"/>
        <family val="3"/>
        <charset val="134"/>
      </rPr>
      <t>加分原因</t>
    </r>
  </si>
  <si>
    <t>Z2</t>
  </si>
  <si>
    <t>Z3</t>
  </si>
  <si>
    <t>Z</t>
  </si>
  <si>
    <t>J</t>
  </si>
  <si>
    <t>课程成绩</t>
  </si>
  <si>
    <t>贲进飞</t>
  </si>
  <si>
    <t>控制工程(24新增)</t>
  </si>
  <si>
    <t>基础分60</t>
  </si>
  <si>
    <t>数模实训5分</t>
  </si>
  <si>
    <t>22/27</t>
  </si>
  <si>
    <t>陈心愉</t>
  </si>
  <si>
    <t>基础分60；学院学术活动2</t>
  </si>
  <si>
    <t>数模实训5分；院学生会干事40；美丽中国行 6分</t>
  </si>
  <si>
    <t>8/27</t>
  </si>
  <si>
    <t>董永燿</t>
  </si>
  <si>
    <t>基础分60；
学院学术活动2分</t>
  </si>
  <si>
    <t>院学生会干事50分
数模实训8分。</t>
  </si>
  <si>
    <t>10/27</t>
  </si>
  <si>
    <t>杜卫东</t>
  </si>
  <si>
    <t>基础分60；
学院学术活动10分；</t>
  </si>
  <si>
    <t>班级党支部书记 60分
数模实训 7分</t>
  </si>
  <si>
    <t>9/27</t>
  </si>
  <si>
    <t>耿鹏飞</t>
  </si>
  <si>
    <t>未参加学术活动-4</t>
  </si>
  <si>
    <t>数模实训8分</t>
  </si>
  <si>
    <t>26/27</t>
  </si>
  <si>
    <t>洪问轩</t>
  </si>
  <si>
    <t>基础分60；
学院学术活动4分；</t>
  </si>
  <si>
    <r>
      <t>西部林业科学（北核、</t>
    </r>
    <r>
      <rPr>
        <sz val="10"/>
        <rFont val="Times New Roman"/>
        <family val="1"/>
      </rPr>
      <t>SCD/</t>
    </r>
    <r>
      <rPr>
        <sz val="10"/>
        <rFont val="宋体"/>
        <family val="3"/>
        <charset val="134"/>
      </rPr>
      <t>二作）</t>
    </r>
    <r>
      <rPr>
        <sz val="10"/>
        <rFont val="Times New Roman"/>
        <family val="1"/>
      </rPr>
      <t>3.333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
</t>
    </r>
  </si>
  <si>
    <t>数模实训9分</t>
  </si>
  <si>
    <t>3/27</t>
  </si>
  <si>
    <t>胡馨雨</t>
  </si>
  <si>
    <t>美丽中国行暑期实践10分</t>
  </si>
  <si>
    <t>14/27</t>
  </si>
  <si>
    <t>李轶凡</t>
  </si>
  <si>
    <t>基础分60；
学院学术活动6分；
南京市禁毒志愿服务2分；
“林业学科协作组第七届学术交流会暨第五届研究生学术论坛”志愿者2分；
南京林业大学第十九届研究生歌艺大赛“优秀歌手”4分；</t>
  </si>
  <si>
    <t>校学生会干事60分；
数模实训8分</t>
  </si>
  <si>
    <t>6/27</t>
  </si>
  <si>
    <t>林鑫煜</t>
  </si>
  <si>
    <t>基础分60；
学院学术活动2分；</t>
  </si>
  <si>
    <t>19/27</t>
  </si>
  <si>
    <t>刘旭</t>
  </si>
  <si>
    <t>院学生会干事40分
数模实训10分。</t>
  </si>
  <si>
    <t>12/27</t>
  </si>
  <si>
    <t>卢鹏丞</t>
  </si>
  <si>
    <t>基础分60
学院学术活动8分</t>
  </si>
  <si>
    <t>“西门子杯”中国智能制造挑战赛离散行业自动化方向（工程实践）（国家级/三等奖）10分</t>
  </si>
  <si>
    <t>4/27</t>
  </si>
  <si>
    <t>陆旭</t>
  </si>
  <si>
    <t>数模实训10分</t>
  </si>
  <si>
    <t>20/27</t>
  </si>
  <si>
    <t>孙伦瑞</t>
  </si>
  <si>
    <t>基础分60
学院学术活动10分</t>
  </si>
  <si>
    <t>16/27</t>
  </si>
  <si>
    <t>孙启昆</t>
  </si>
  <si>
    <t>23/27</t>
  </si>
  <si>
    <t>孙湘娜</t>
  </si>
  <si>
    <t>院学生会干事50分，
美丽中国行暑期实践16分。</t>
  </si>
  <si>
    <t>7/27</t>
  </si>
  <si>
    <t>翁子硕</t>
  </si>
  <si>
    <t>基础分60；
学院学术活动6分；</t>
  </si>
  <si>
    <t>15/27</t>
  </si>
  <si>
    <t>武登科</t>
  </si>
  <si>
    <t>数学建模竞赛（国家级/三等奖）10分</t>
  </si>
  <si>
    <t>班长70分；
数模实训7分；
校学生会干事50分；</t>
  </si>
  <si>
    <t>1/27</t>
  </si>
  <si>
    <t>谢逸凡</t>
  </si>
  <si>
    <t>院学生会干事40分；
数模实训5分；</t>
  </si>
  <si>
    <t>18/27</t>
  </si>
  <si>
    <t>殷钱鹏</t>
  </si>
  <si>
    <t>副班长50分，
美丽中国行暑期实践13分。</t>
  </si>
  <si>
    <t>17/27</t>
  </si>
  <si>
    <t>张昊</t>
  </si>
  <si>
    <t xml:space="preserve">基础分60；
</t>
  </si>
  <si>
    <t>24/27</t>
  </si>
  <si>
    <t>张申奥</t>
  </si>
  <si>
    <t>基础分60；
学院学术活动8分；</t>
  </si>
  <si>
    <t xml:space="preserve">班级党支部副书记40分；
</t>
  </si>
  <si>
    <t>11/27</t>
  </si>
  <si>
    <t>张希军</t>
  </si>
  <si>
    <t>院学生会干事50分；
数模实训10分；</t>
  </si>
  <si>
    <t>13/27</t>
  </si>
  <si>
    <t>张志伟</t>
  </si>
  <si>
    <t>基础分60；
学院学术活动10分；
全国无偿献血奉献奖铜奖50分；</t>
  </si>
  <si>
    <t xml:space="preserve">
班级团支书70分；
数模实训7分；
美丽中国行暑期实践14分；</t>
  </si>
  <si>
    <t>5/27</t>
  </si>
  <si>
    <t>赵俊康</t>
  </si>
  <si>
    <t xml:space="preserve">基础分60
</t>
  </si>
  <si>
    <t>21/27</t>
  </si>
  <si>
    <t>赵晟淳</t>
  </si>
  <si>
    <t>基础分60；
学院学术活动10分</t>
  </si>
  <si>
    <t>院学生会干事30分；
数模实训8分</t>
  </si>
  <si>
    <t>25/27</t>
  </si>
  <si>
    <t>朱金超</t>
  </si>
  <si>
    <t>“西门子杯”中国智能制造挑战赛离散行业自动化方向（工程实践）三等奖10分</t>
  </si>
  <si>
    <t>2/27</t>
  </si>
  <si>
    <t>邹宇航</t>
  </si>
  <si>
    <t>27/27</t>
  </si>
  <si>
    <t>智育分（Z，满分100）  Z=aZ1+bZ2+cZ3 （a+b+c=1)</t>
  </si>
  <si>
    <t>祁绩</t>
  </si>
  <si>
    <t>8240310330</t>
    <phoneticPr fontId="1" type="noConversion"/>
  </si>
  <si>
    <t>机械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</si>
  <si>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
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12</t>
    </r>
    <r>
      <rPr>
        <sz val="8"/>
        <rFont val="宋体"/>
        <family val="1"/>
        <charset val="134"/>
      </rPr>
      <t>次）；                  志愿者证书</t>
    </r>
    <r>
      <rPr>
        <sz val="8"/>
        <rFont val="Times New Roman"/>
        <family val="1"/>
      </rPr>
      <t>+2</t>
    </r>
    <r>
      <rPr>
        <sz val="8"/>
        <rFont val="宋体"/>
        <family val="1"/>
        <charset val="134"/>
      </rPr>
      <t>分</t>
    </r>
    <phoneticPr fontId="1" type="noConversion"/>
  </si>
  <si>
    <t>中国国际大学生创新大赛（国家级/银奖）50分</t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</si>
  <si>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分；
班级职务分33分；
数模竞赛9分</t>
    </r>
    <phoneticPr fontId="1" type="noConversion"/>
  </si>
  <si>
    <t>1/30</t>
    <phoneticPr fontId="1" type="noConversion"/>
  </si>
  <si>
    <t>牛若朴</t>
  </si>
  <si>
    <t>8240310328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</si>
  <si>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参加学术活动</t>
    </r>
    <r>
      <rPr>
        <sz val="8"/>
        <rFont val="Times New Roman"/>
        <family val="1"/>
      </rPr>
      <t>+2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5</t>
    </r>
    <r>
      <rPr>
        <sz val="8"/>
        <rFont val="宋体"/>
        <family val="1"/>
        <charset val="134"/>
      </rPr>
      <t>次）</t>
    </r>
    <phoneticPr fontId="1" type="noConversion"/>
  </si>
  <si>
    <r>
      <t>Journal of Mechanics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SCI/</t>
    </r>
    <r>
      <rPr>
        <sz val="10"/>
        <rFont val="宋体"/>
        <family val="3"/>
        <charset val="134"/>
      </rPr>
      <t>四区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二作</t>
    </r>
    <r>
      <rPr>
        <sz val="10"/>
        <rFont val="Times New Roman"/>
        <family val="1"/>
      </rPr>
      <t>/1.8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 </t>
    </r>
  </si>
  <si>
    <t>2/30</t>
    <phoneticPr fontId="1" type="noConversion"/>
  </si>
  <si>
    <t>陈霄</t>
  </si>
  <si>
    <t>8240310310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</si>
  <si>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9</t>
    </r>
    <r>
      <rPr>
        <sz val="8"/>
        <rFont val="宋体"/>
        <family val="1"/>
        <charset val="134"/>
      </rPr>
      <t>次）</t>
    </r>
    <phoneticPr fontId="1" type="noConversion"/>
  </si>
  <si>
    <r>
      <t>发明专利（二作、授权）</t>
    </r>
    <r>
      <rPr>
        <sz val="10"/>
        <rFont val="宋体"/>
        <family val="1"/>
        <charset val="134"/>
      </rPr>
      <t>10 分</t>
    </r>
    <phoneticPr fontId="1" type="noConversion"/>
  </si>
  <si>
    <t>3/30</t>
    <phoneticPr fontId="1" type="noConversion"/>
  </si>
  <si>
    <t>陈贱生</t>
  </si>
  <si>
    <t>8240310308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</si>
  <si>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10</t>
    </r>
    <r>
      <rPr>
        <sz val="8"/>
        <rFont val="宋体"/>
        <family val="1"/>
        <charset val="134"/>
      </rPr>
      <t>次）</t>
    </r>
    <phoneticPr fontId="1" type="noConversion"/>
  </si>
  <si>
    <t>第二十七届中国机器人及人工智能大赛（国家级/二等奖）16.667分</t>
    <phoneticPr fontId="1" type="noConversion"/>
  </si>
  <si>
    <t>数模竞赛7分</t>
    <phoneticPr fontId="1" type="noConversion"/>
  </si>
  <si>
    <t>4/30</t>
    <phoneticPr fontId="1" type="noConversion"/>
  </si>
  <si>
    <t>马竟成</t>
  </si>
  <si>
    <t>8240310327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</si>
  <si>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13</t>
    </r>
    <r>
      <rPr>
        <sz val="8"/>
        <rFont val="宋体"/>
        <family val="1"/>
        <charset val="134"/>
      </rPr>
      <t>次）；                志愿者证书</t>
    </r>
    <r>
      <rPr>
        <sz val="8"/>
        <rFont val="Times New Roman"/>
        <family val="1"/>
      </rPr>
      <t>+2</t>
    </r>
    <r>
      <rPr>
        <sz val="8"/>
        <rFont val="宋体"/>
        <family val="1"/>
        <charset val="134"/>
      </rPr>
      <t>分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</si>
  <si>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 xml:space="preserve">分；
班级职务分63分；
数模竞赛9分 </t>
    </r>
    <phoneticPr fontId="1" type="noConversion"/>
  </si>
  <si>
    <t>5/30</t>
    <phoneticPr fontId="1" type="noConversion"/>
  </si>
  <si>
    <t>乔勇焜</t>
  </si>
  <si>
    <t>8240310332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</si>
  <si>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12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</si>
  <si>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分；
班级职务分70分</t>
    </r>
    <phoneticPr fontId="1" type="noConversion"/>
  </si>
  <si>
    <t>6/30</t>
    <phoneticPr fontId="1" type="noConversion"/>
  </si>
  <si>
    <t>韩润涛</t>
  </si>
  <si>
    <t>8240310316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</si>
  <si>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13</t>
    </r>
    <r>
      <rPr>
        <sz val="8"/>
        <rFont val="宋体"/>
        <family val="1"/>
        <charset val="134"/>
      </rPr>
      <t>次）</t>
    </r>
    <phoneticPr fontId="1" type="noConversion"/>
  </si>
  <si>
    <t>班级职务分70分</t>
    <phoneticPr fontId="1" type="noConversion"/>
  </si>
  <si>
    <t>7/30</t>
    <phoneticPr fontId="1" type="noConversion"/>
  </si>
  <si>
    <t>沈祥力</t>
  </si>
  <si>
    <t>8240310334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</si>
  <si>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9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</si>
  <si>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分；</t>
    </r>
    <r>
      <rPr>
        <sz val="10"/>
        <rFont val="Times New Roman"/>
        <family val="3"/>
        <charset val="134"/>
      </rPr>
      <t xml:space="preserve">
</t>
    </r>
    <r>
      <rPr>
        <sz val="10"/>
        <rFont val="宋体"/>
        <family val="3"/>
        <charset val="134"/>
      </rPr>
      <t>班级职务分</t>
    </r>
    <r>
      <rPr>
        <sz val="10"/>
        <rFont val="Times New Roman"/>
        <family val="3"/>
        <charset val="134"/>
      </rPr>
      <t>30</t>
    </r>
    <r>
      <rPr>
        <sz val="10"/>
        <rFont val="宋体"/>
        <family val="3"/>
        <charset val="134"/>
      </rPr>
      <t>分；
数模竞赛8分</t>
    </r>
    <phoneticPr fontId="1" type="noConversion"/>
  </si>
  <si>
    <t>8/30</t>
    <phoneticPr fontId="1" type="noConversion"/>
  </si>
  <si>
    <t>陈德林</t>
  </si>
  <si>
    <t>8240310307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</si>
  <si>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12</t>
    </r>
    <r>
      <rPr>
        <sz val="8"/>
        <rFont val="宋体"/>
        <family val="1"/>
        <charset val="134"/>
      </rPr>
      <t>次）</t>
    </r>
    <phoneticPr fontId="1" type="noConversion"/>
  </si>
  <si>
    <t>中国机器人大赛暨RoboCup机器人世界杯中国赛专项赛（省级/二等奖）5分</t>
    <phoneticPr fontId="1" type="noConversion"/>
  </si>
  <si>
    <t>9/30</t>
    <phoneticPr fontId="1" type="noConversion"/>
  </si>
  <si>
    <t>蔡载杰</t>
  </si>
  <si>
    <t>8240310305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</si>
  <si>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
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9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</si>
  <si>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院研会职务分</t>
    </r>
    <r>
      <rPr>
        <sz val="10"/>
        <rFont val="Times New Roman"/>
        <family val="3"/>
      </rPr>
      <t>50</t>
    </r>
    <r>
      <rPr>
        <sz val="10"/>
        <rFont val="宋体"/>
        <family val="3"/>
        <charset val="134"/>
      </rPr>
      <t>分；</t>
    </r>
    <r>
      <rPr>
        <sz val="10"/>
        <rFont val="Times New Roman"/>
        <family val="3"/>
      </rPr>
      <t xml:space="preserve">
</t>
    </r>
    <r>
      <rPr>
        <sz val="10"/>
        <rFont val="宋体"/>
        <family val="3"/>
        <charset val="134"/>
      </rPr>
      <t>数模竞赛8分</t>
    </r>
    <phoneticPr fontId="1" type="noConversion"/>
  </si>
  <si>
    <t>10/30</t>
    <phoneticPr fontId="1" type="noConversion"/>
  </si>
  <si>
    <t>李涵阳</t>
  </si>
  <si>
    <t>8240310321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</si>
  <si>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9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</si>
  <si>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院研会职务分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分；</t>
    </r>
    <r>
      <rPr>
        <sz val="10"/>
        <rFont val="Times New Roman"/>
        <family val="3"/>
        <charset val="134"/>
      </rPr>
      <t xml:space="preserve">
</t>
    </r>
    <r>
      <rPr>
        <sz val="10"/>
        <rFont val="宋体"/>
        <family val="3"/>
        <charset val="134"/>
      </rPr>
      <t>数模竞赛8分</t>
    </r>
    <phoneticPr fontId="1" type="noConversion"/>
  </si>
  <si>
    <t>11/30</t>
    <phoneticPr fontId="1" type="noConversion"/>
  </si>
  <si>
    <t>李斐</t>
  </si>
  <si>
    <t>8240310320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</si>
  <si>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参加学术活动</t>
    </r>
    <r>
      <rPr>
        <sz val="8"/>
        <rFont val="Times New Roman"/>
        <family val="1"/>
      </rPr>
      <t>+8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8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</si>
  <si>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分；
班级职务分30分</t>
    </r>
    <phoneticPr fontId="1" type="noConversion"/>
  </si>
  <si>
    <t>12/30</t>
    <phoneticPr fontId="1" type="noConversion"/>
  </si>
  <si>
    <t>陈哲</t>
  </si>
  <si>
    <t>8240310312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</si>
  <si>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11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</si>
  <si>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院研会职务分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分；</t>
    </r>
    <r>
      <rPr>
        <sz val="10"/>
        <rFont val="Times New Roman"/>
        <family val="3"/>
        <charset val="134"/>
      </rPr>
      <t xml:space="preserve">
</t>
    </r>
    <r>
      <rPr>
        <sz val="10"/>
        <rFont val="宋体"/>
        <family val="3"/>
        <charset val="134"/>
      </rPr>
      <t>数模竞赛8分</t>
    </r>
    <phoneticPr fontId="1" type="noConversion"/>
  </si>
  <si>
    <t>13/30</t>
    <phoneticPr fontId="1" type="noConversion"/>
  </si>
  <si>
    <t>程飞龙</t>
  </si>
  <si>
    <t>8240310313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</si>
  <si>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9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</si>
  <si>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院研会职务分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分</t>
    </r>
    <phoneticPr fontId="1" type="noConversion"/>
  </si>
  <si>
    <t>14/30</t>
    <phoneticPr fontId="1" type="noConversion"/>
  </si>
  <si>
    <t>邓家乐</t>
  </si>
  <si>
    <t>8240310314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</si>
  <si>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10</t>
    </r>
    <r>
      <rPr>
        <sz val="8"/>
        <rFont val="宋体"/>
        <family val="1"/>
        <charset val="134"/>
      </rPr>
      <t>次）</t>
    </r>
    <phoneticPr fontId="1" type="noConversion"/>
  </si>
  <si>
    <t>数模竞赛6分</t>
    <phoneticPr fontId="1" type="noConversion"/>
  </si>
  <si>
    <t>15/30</t>
    <phoneticPr fontId="1" type="noConversion"/>
  </si>
  <si>
    <t>陆春</t>
  </si>
  <si>
    <t>8240310324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</si>
  <si>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13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</si>
  <si>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分；
班级职务分40分</t>
    </r>
    <phoneticPr fontId="1" type="noConversion"/>
  </si>
  <si>
    <t>16/30</t>
    <phoneticPr fontId="1" type="noConversion"/>
  </si>
  <si>
    <t>林丰愉</t>
  </si>
  <si>
    <t>8240310323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</si>
  <si>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13</t>
    </r>
    <r>
      <rPr>
        <sz val="8"/>
        <rFont val="宋体"/>
        <family val="1"/>
        <charset val="134"/>
      </rPr>
      <t>次）</t>
    </r>
    <phoneticPr fontId="1" type="noConversion"/>
  </si>
  <si>
    <t>社会实践16分</t>
    <phoneticPr fontId="1" type="noConversion"/>
  </si>
  <si>
    <t>17/30</t>
    <phoneticPr fontId="1" type="noConversion"/>
  </si>
  <si>
    <t>关林</t>
  </si>
  <si>
    <t>8240310315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</si>
  <si>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10</t>
    </r>
    <r>
      <rPr>
        <sz val="8"/>
        <rFont val="宋体"/>
        <family val="1"/>
        <charset val="134"/>
      </rPr>
      <t>次）</t>
    </r>
    <phoneticPr fontId="1" type="noConversion"/>
  </si>
  <si>
    <t>社会实践9分</t>
    <phoneticPr fontId="1" type="noConversion"/>
  </si>
  <si>
    <t>18/30</t>
    <phoneticPr fontId="1" type="noConversion"/>
  </si>
  <si>
    <t>陈圆周</t>
  </si>
  <si>
    <t>8240310311</t>
    <phoneticPr fontId="1" type="noConversion"/>
  </si>
  <si>
    <t>19/30</t>
    <phoneticPr fontId="1" type="noConversion"/>
  </si>
  <si>
    <t>蒋世宸</t>
  </si>
  <si>
    <t>8240310318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</si>
  <si>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11</t>
    </r>
    <r>
      <rPr>
        <sz val="8"/>
        <rFont val="宋体"/>
        <family val="1"/>
        <charset val="134"/>
      </rPr>
      <t>次）</t>
    </r>
    <r>
      <rPr>
        <sz val="8"/>
        <rFont val="Times New Roman"/>
        <family val="1"/>
        <charset val="134"/>
      </rPr>
      <t xml:space="preserve">                                    </t>
    </r>
    <r>
      <rPr>
        <sz val="8"/>
        <rFont val="宋体"/>
        <family val="1"/>
        <charset val="134"/>
      </rPr>
      <t>志愿者证书</t>
    </r>
    <r>
      <rPr>
        <sz val="8"/>
        <rFont val="Times New Roman"/>
        <family val="1"/>
        <charset val="134"/>
      </rPr>
      <t>+1</t>
    </r>
    <r>
      <rPr>
        <sz val="8"/>
        <rFont val="宋体"/>
        <family val="1"/>
        <charset val="134"/>
      </rPr>
      <t>分</t>
    </r>
    <phoneticPr fontId="1" type="noConversion"/>
  </si>
  <si>
    <r>
      <rPr>
        <sz val="10"/>
        <rFont val="宋体"/>
        <family val="3"/>
        <charset val="134"/>
      </rPr>
      <t>院研会职务分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分</t>
    </r>
    <phoneticPr fontId="1" type="noConversion"/>
  </si>
  <si>
    <t>20/30</t>
    <phoneticPr fontId="1" type="noConversion"/>
  </si>
  <si>
    <t>陆伟</t>
  </si>
  <si>
    <t>8240310325</t>
    <phoneticPr fontId="1" type="noConversion"/>
  </si>
  <si>
    <t>社会实践8分</t>
    <phoneticPr fontId="1" type="noConversion"/>
  </si>
  <si>
    <t>21/30</t>
    <phoneticPr fontId="1" type="noConversion"/>
  </si>
  <si>
    <t>巢永奇</t>
  </si>
  <si>
    <t>8240310306</t>
    <phoneticPr fontId="1" type="noConversion"/>
  </si>
  <si>
    <t>社会实践7分</t>
    <phoneticPr fontId="1" type="noConversion"/>
  </si>
  <si>
    <t>22/30</t>
    <phoneticPr fontId="1" type="noConversion"/>
  </si>
  <si>
    <t>梁沪豫</t>
  </si>
  <si>
    <t>8240310322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</si>
  <si>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参加学术活动</t>
    </r>
    <r>
      <rPr>
        <sz val="8"/>
        <rFont val="Times New Roman"/>
        <family val="1"/>
      </rPr>
      <t>+10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12</t>
    </r>
    <r>
      <rPr>
        <sz val="8"/>
        <rFont val="宋体"/>
        <family val="1"/>
        <charset val="134"/>
      </rPr>
      <t>次）</t>
    </r>
    <phoneticPr fontId="1" type="noConversion"/>
  </si>
  <si>
    <r>
      <rPr>
        <sz val="10"/>
        <rFont val="宋体"/>
        <family val="3"/>
        <charset val="134"/>
      </rPr>
      <t>社会实践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分；
研会职务分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分</t>
    </r>
    <phoneticPr fontId="1" type="noConversion"/>
  </si>
  <si>
    <t>23/30</t>
    <phoneticPr fontId="1" type="noConversion"/>
  </si>
  <si>
    <t>钱涛</t>
  </si>
  <si>
    <t>8240310331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</si>
  <si>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参加学术活动</t>
    </r>
    <r>
      <rPr>
        <sz val="8"/>
        <rFont val="Times New Roman"/>
        <family val="1"/>
      </rPr>
      <t>+4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6</t>
    </r>
    <r>
      <rPr>
        <sz val="8"/>
        <rFont val="宋体"/>
        <family val="1"/>
        <charset val="134"/>
      </rPr>
      <t>次）</t>
    </r>
    <phoneticPr fontId="1" type="noConversion"/>
  </si>
  <si>
    <t>24/30</t>
    <phoneticPr fontId="1" type="noConversion"/>
  </si>
  <si>
    <t>路永杰</t>
  </si>
  <si>
    <t>8240310326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</si>
  <si>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</t>
    </r>
    <r>
      <rPr>
        <sz val="8"/>
        <rFont val="Times New Roman"/>
        <family val="1"/>
      </rPr>
      <t xml:space="preserve"> 
</t>
    </r>
    <r>
      <rPr>
        <sz val="8"/>
        <rFont val="宋体"/>
        <family val="1"/>
        <charset val="134"/>
      </rPr>
      <t>参加学术活动</t>
    </r>
    <r>
      <rPr>
        <sz val="8"/>
        <rFont val="Times New Roman"/>
        <family val="1"/>
      </rPr>
      <t>-4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2</t>
    </r>
    <r>
      <rPr>
        <sz val="8"/>
        <rFont val="宋体"/>
        <family val="1"/>
        <charset val="134"/>
      </rPr>
      <t>次）</t>
    </r>
    <phoneticPr fontId="1" type="noConversion"/>
  </si>
  <si>
    <t>25/30</t>
    <phoneticPr fontId="1" type="noConversion"/>
  </si>
  <si>
    <t>解文杰</t>
  </si>
  <si>
    <t>8240310319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</si>
  <si>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参加学术活动</t>
    </r>
    <r>
      <rPr>
        <sz val="8"/>
        <rFont val="Times New Roman"/>
        <family val="1"/>
      </rPr>
      <t>-2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3</t>
    </r>
    <r>
      <rPr>
        <sz val="8"/>
        <rFont val="宋体"/>
        <family val="1"/>
        <charset val="134"/>
      </rPr>
      <t>次）</t>
    </r>
    <phoneticPr fontId="1" type="noConversion"/>
  </si>
  <si>
    <t>26/30</t>
    <phoneticPr fontId="1" type="noConversion"/>
  </si>
  <si>
    <t>陈科颖</t>
  </si>
  <si>
    <t>8240310309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</si>
  <si>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参加学术活动</t>
    </r>
    <r>
      <rPr>
        <sz val="8"/>
        <rFont val="Times New Roman"/>
        <family val="1"/>
      </rPr>
      <t>+0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4</t>
    </r>
    <r>
      <rPr>
        <sz val="8"/>
        <rFont val="宋体"/>
        <family val="1"/>
        <charset val="134"/>
      </rPr>
      <t>次）</t>
    </r>
    <phoneticPr fontId="1" type="noConversion"/>
  </si>
  <si>
    <t>27/30</t>
    <phoneticPr fontId="1" type="noConversion"/>
  </si>
  <si>
    <t>邱梦然</t>
  </si>
  <si>
    <t>8240310333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</si>
  <si>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参加学术活动</t>
    </r>
    <r>
      <rPr>
        <sz val="8"/>
        <rFont val="Times New Roman"/>
        <family val="1"/>
      </rPr>
      <t>+8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8</t>
    </r>
    <r>
      <rPr>
        <sz val="8"/>
        <rFont val="宋体"/>
        <family val="1"/>
        <charset val="134"/>
      </rPr>
      <t>次）</t>
    </r>
    <phoneticPr fontId="1" type="noConversion"/>
  </si>
  <si>
    <t>28/30</t>
    <phoneticPr fontId="1" type="noConversion"/>
  </si>
  <si>
    <t>潘正荣</t>
  </si>
  <si>
    <t>8240310329</t>
    <phoneticPr fontId="1" type="noConversion"/>
  </si>
  <si>
    <r>
      <rPr>
        <sz val="8"/>
        <rFont val="宋体"/>
        <family val="1"/>
        <charset val="134"/>
      </rPr>
      <t>基础分</t>
    </r>
    <r>
      <rPr>
        <sz val="8"/>
        <rFont val="Times New Roman"/>
        <family val="1"/>
      </rPr>
      <t>60</t>
    </r>
    <r>
      <rPr>
        <sz val="8"/>
        <rFont val="宋体"/>
        <family val="1"/>
        <charset val="134"/>
      </rPr>
      <t>分；                      参加学术活动</t>
    </r>
    <r>
      <rPr>
        <sz val="8"/>
        <rFont val="Times New Roman"/>
        <family val="1"/>
      </rPr>
      <t>+6</t>
    </r>
    <r>
      <rPr>
        <sz val="8"/>
        <rFont val="宋体"/>
        <family val="1"/>
        <charset val="134"/>
      </rPr>
      <t>分（</t>
    </r>
    <r>
      <rPr>
        <sz val="8"/>
        <rFont val="Times New Roman"/>
        <family val="1"/>
      </rPr>
      <t>7</t>
    </r>
    <r>
      <rPr>
        <sz val="8"/>
        <rFont val="宋体"/>
        <family val="1"/>
        <charset val="134"/>
      </rPr>
      <t>次）</t>
    </r>
    <phoneticPr fontId="1" type="noConversion"/>
  </si>
  <si>
    <t>29/30</t>
    <phoneticPr fontId="1" type="noConversion"/>
  </si>
  <si>
    <t>黄伟</t>
  </si>
  <si>
    <t>8240310317</t>
    <phoneticPr fontId="1" type="noConversion"/>
  </si>
  <si>
    <t>30/30</t>
    <phoneticPr fontId="1" type="noConversion"/>
  </si>
  <si>
    <t>机械电子工程学院2024-2025学年XX班级综合素质测评汇总表</t>
  </si>
  <si>
    <t>吴越</t>
  </si>
  <si>
    <t>8240310347</t>
  </si>
  <si>
    <t>机械</t>
  </si>
  <si>
    <t>学术会议6次计4分</t>
  </si>
  <si>
    <t>Mechanics Based Design of Structures and Machines（SCI/三区/二作/3.2）16.667分</t>
  </si>
  <si>
    <t>院研会办公室30分</t>
  </si>
  <si>
    <t>1/31</t>
    <phoneticPr fontId="1" type="noConversion"/>
  </si>
  <si>
    <t>谢程</t>
  </si>
  <si>
    <t>8240310349</t>
  </si>
  <si>
    <t>学术会议8次计8分</t>
  </si>
  <si>
    <t>Journal of Food Measurement and Characterization（SCI/三区/二作/3.3）16.667分</t>
  </si>
  <si>
    <t>张广耀</t>
  </si>
  <si>
    <t>8240310357</t>
  </si>
  <si>
    <t>学术会议12次计10分</t>
  </si>
  <si>
    <t>社会实践16分；党支书70分</t>
  </si>
  <si>
    <t>岳朋伟</t>
  </si>
  <si>
    <t>8240310355</t>
  </si>
  <si>
    <t>学术会议9次计10分</t>
  </si>
  <si>
    <t>林业工程学报（CSCD/双收录/二作）3.333分</t>
  </si>
  <si>
    <t>社会实践13分；团支书67分</t>
    <phoneticPr fontId="1" type="noConversion"/>
  </si>
  <si>
    <t>张开</t>
  </si>
  <si>
    <t>8240310359</t>
  </si>
  <si>
    <t>学术会议4次计0分</t>
  </si>
  <si>
    <t>全球校园人工智能算法精英大赛（国家级/三等奖/二作）6.667分</t>
  </si>
  <si>
    <t>班长70分；数模竞赛9分</t>
  </si>
  <si>
    <t>许俊涛</t>
  </si>
  <si>
    <t>8240310352</t>
  </si>
  <si>
    <t>学术会议5次计2分</t>
  </si>
  <si>
    <t>国际大学生智能农业装备创新大赛（国家级/一等奖/四作）16分</t>
  </si>
  <si>
    <t>王骁阳</t>
  </si>
  <si>
    <t>8240310342</t>
  </si>
  <si>
    <t>中国机器人大赛暨 RoboCup机器人世界杯中国赛（国家级/三等奖/一作）2.5分</t>
  </si>
  <si>
    <t>社会实践16分；副团支书43分；数模竞赛7分</t>
    <phoneticPr fontId="1" type="noConversion"/>
  </si>
  <si>
    <t>周驰</t>
  </si>
  <si>
    <t>8240310364</t>
  </si>
  <si>
    <t>学术会议7次计6分</t>
  </si>
  <si>
    <t>全球校园人工智能算法精英大赛（国家级/三等奖/一作）10分</t>
  </si>
  <si>
    <t>数模竞赛9分</t>
  </si>
  <si>
    <t>王梦梦</t>
  </si>
  <si>
    <t>8240310339</t>
  </si>
  <si>
    <t>学术会议14次计10分</t>
  </si>
  <si>
    <t>社会实践16分；副班长40分</t>
    <phoneticPr fontId="1" type="noConversion"/>
  </si>
  <si>
    <t>吴贤</t>
  </si>
  <si>
    <t>8240310346</t>
  </si>
  <si>
    <t>学术会议11次计10分</t>
  </si>
  <si>
    <t>院研会实践部40分</t>
  </si>
  <si>
    <t>掌楷峰</t>
  </si>
  <si>
    <t>8240310360</t>
  </si>
  <si>
    <t>学术会议10次计10分</t>
  </si>
  <si>
    <t>数模竞赛7分</t>
  </si>
  <si>
    <t>夏邦鹏</t>
  </si>
  <si>
    <t>8240310348</t>
  </si>
  <si>
    <t>2024年 “科创江苏”创新创业大赛装备制造领域决赛（省级/三等奖/三作）1.25分</t>
  </si>
  <si>
    <t>王雨婷</t>
  </si>
  <si>
    <t>8240310345</t>
  </si>
  <si>
    <t>学术会议13次计10分</t>
  </si>
  <si>
    <t>副党支书30分</t>
    <phoneticPr fontId="1" type="noConversion"/>
  </si>
  <si>
    <t>周彬</t>
  </si>
  <si>
    <t>8240310363</t>
  </si>
  <si>
    <t>学术会议13次计10分；志愿服务校级2次、院级1次计5分</t>
  </si>
  <si>
    <t>社会实践7.333分；院研会实践部40分</t>
  </si>
  <si>
    <t>汤璋一</t>
  </si>
  <si>
    <t>8240310335</t>
  </si>
  <si>
    <t>社会实践8.333分；院研会新宣部40分</t>
  </si>
  <si>
    <t>王旺洋</t>
  </si>
  <si>
    <t>8240310341</t>
  </si>
  <si>
    <t>社会实践12分；院研会实践部30分；数模竞赛6分</t>
  </si>
  <si>
    <t>王迎胜</t>
  </si>
  <si>
    <t>8240310343</t>
  </si>
  <si>
    <t>社会实践11分</t>
  </si>
  <si>
    <t>朱铖佳</t>
  </si>
  <si>
    <t>8240310365</t>
  </si>
  <si>
    <t>郑吉星</t>
  </si>
  <si>
    <t>8240310362</t>
  </si>
  <si>
    <t>社会实践14分</t>
  </si>
  <si>
    <t>张才元</t>
  </si>
  <si>
    <t>8240310356</t>
  </si>
  <si>
    <t>汪洋</t>
  </si>
  <si>
    <t>8240310336</t>
  </si>
  <si>
    <t>赵芷民</t>
  </si>
  <si>
    <t>8240310361</t>
  </si>
  <si>
    <t>张骥成</t>
  </si>
  <si>
    <t>8240310358</t>
  </si>
  <si>
    <t>学术会议1次计-6分</t>
  </si>
  <si>
    <t>王强</t>
  </si>
  <si>
    <t>8240310340</t>
  </si>
  <si>
    <t>学术会议10次计10分；宿舍违纪通报-10分</t>
  </si>
  <si>
    <t>社会实践16分；院研会办公室30分</t>
  </si>
  <si>
    <t>王永杰</t>
  </si>
  <si>
    <t>8240310344</t>
  </si>
  <si>
    <t>王海</t>
  </si>
  <si>
    <t>8240310338</t>
  </si>
  <si>
    <t>社会实践13分</t>
  </si>
  <si>
    <t>杨培山</t>
  </si>
  <si>
    <t>8240310353</t>
  </si>
  <si>
    <t>学术会议6次计6分</t>
    <phoneticPr fontId="1" type="noConversion"/>
  </si>
  <si>
    <t>社会实践7.333分；数模竞赛10分</t>
  </si>
  <si>
    <t>王春可</t>
  </si>
  <si>
    <t>8240310337</t>
  </si>
  <si>
    <t>尤俊杰</t>
  </si>
  <si>
    <t>8240310354</t>
  </si>
  <si>
    <t>社会实践8.667分</t>
  </si>
  <si>
    <t>邢富贵</t>
  </si>
  <si>
    <t>8240310350</t>
  </si>
  <si>
    <t>徐英君</t>
  </si>
  <si>
    <t>8240310351</t>
  </si>
  <si>
    <t>常文刚</t>
  </si>
  <si>
    <t>机械工程</t>
  </si>
  <si>
    <t>学术活动10分；市级志愿者10分</t>
  </si>
  <si>
    <t>学院干事50分</t>
  </si>
  <si>
    <t>10/26</t>
  </si>
  <si>
    <t>11/38</t>
  </si>
  <si>
    <t>郭书昉</t>
  </si>
  <si>
    <t>学术活动2分</t>
  </si>
  <si>
    <t>副班长40分</t>
  </si>
  <si>
    <t>21/26</t>
  </si>
  <si>
    <t>23/38</t>
  </si>
  <si>
    <t>黄淳</t>
  </si>
  <si>
    <t>班长70分；社会实践9分</t>
  </si>
  <si>
    <t>6/26</t>
  </si>
  <si>
    <t>7/38</t>
  </si>
  <si>
    <t>黄志鑫</t>
  </si>
  <si>
    <t>学术活动8分</t>
  </si>
  <si>
    <t>中国机器人及人工智能大赛（国家级/二等奖）50</t>
  </si>
  <si>
    <t>数学建模7分</t>
  </si>
  <si>
    <t>2/26</t>
  </si>
  <si>
    <t>2/38</t>
  </si>
  <si>
    <t>李宁冉</t>
  </si>
  <si>
    <t>学术活动6分</t>
  </si>
  <si>
    <t>党支书50分；数学建模5分</t>
  </si>
  <si>
    <t>7/26</t>
  </si>
  <si>
    <t>8/38</t>
  </si>
  <si>
    <t>李飒</t>
  </si>
  <si>
    <t>市级志愿者10分；省级绿色学术论坛三等奖8分；</t>
  </si>
  <si>
    <r>
      <rPr>
        <sz val="10"/>
        <color theme="1"/>
        <rFont val="Times New Roman"/>
        <family val="1"/>
      </rPr>
      <t>Transactions of Nanjing University of Aeronautics and Astronautics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ei/</t>
    </r>
    <r>
      <rPr>
        <sz val="10"/>
        <color theme="1"/>
        <rFont val="宋体"/>
        <family val="3"/>
        <charset val="134"/>
      </rPr>
      <t>一作）</t>
    </r>
    <r>
      <rPr>
        <sz val="10"/>
        <color theme="1"/>
        <rFont val="Times New Roman"/>
        <family val="1"/>
      </rPr>
      <t>20</t>
    </r>
    <r>
      <rPr>
        <sz val="10"/>
        <color theme="1"/>
        <rFont val="宋体"/>
        <family val="3"/>
        <charset val="134"/>
      </rPr>
      <t>分</t>
    </r>
  </si>
  <si>
    <t>中国高校智能机器人创意大赛40分</t>
  </si>
  <si>
    <t>学院干事50分；社会实践13分；数学建模8分</t>
  </si>
  <si>
    <t>1/26</t>
  </si>
  <si>
    <t>1/38</t>
  </si>
  <si>
    <t>刘翔徽</t>
  </si>
  <si>
    <t>23/26</t>
  </si>
  <si>
    <t>26/38</t>
  </si>
  <si>
    <t>潘悦</t>
  </si>
  <si>
    <t>学术活动10分</t>
  </si>
  <si>
    <t>社会实践12分</t>
  </si>
  <si>
    <t>16/26</t>
  </si>
  <si>
    <t>17/38</t>
  </si>
  <si>
    <t>裴斐</t>
  </si>
  <si>
    <t>社会实践8分</t>
  </si>
  <si>
    <t>11/26</t>
  </si>
  <si>
    <t>12/38</t>
  </si>
  <si>
    <t>齐新磊</t>
  </si>
  <si>
    <t>学术活动4分</t>
  </si>
  <si>
    <t>学院学生干事50分；社会实践13分</t>
  </si>
  <si>
    <t>8/26</t>
  </si>
  <si>
    <t>9/38</t>
  </si>
  <si>
    <t>史涛</t>
  </si>
  <si>
    <t>22/26</t>
  </si>
  <si>
    <t>25/38</t>
  </si>
  <si>
    <t>唐佳倩</t>
  </si>
  <si>
    <t>20/26</t>
  </si>
  <si>
    <t>22/38</t>
  </si>
  <si>
    <t>王越凡</t>
  </si>
  <si>
    <t>24/26</t>
  </si>
  <si>
    <t>30/38</t>
  </si>
  <si>
    <t>吴林忠</t>
  </si>
  <si>
    <t>学院学生干事40分</t>
  </si>
  <si>
    <t>14/26</t>
  </si>
  <si>
    <t>15/38</t>
  </si>
  <si>
    <t>徐国伟</t>
  </si>
  <si>
    <t>社会实践9分</t>
  </si>
  <si>
    <t>9/26</t>
  </si>
  <si>
    <t>10/38</t>
  </si>
  <si>
    <t>闫雨欣</t>
  </si>
  <si>
    <t>副党支书50分；社会实践13分</t>
  </si>
  <si>
    <t>4/26</t>
  </si>
  <si>
    <t>5/38</t>
  </si>
  <si>
    <t>杨璐</t>
  </si>
  <si>
    <t>团支书70分</t>
  </si>
  <si>
    <t>3/26</t>
  </si>
  <si>
    <t>3/38</t>
  </si>
  <si>
    <t>尹海涛</t>
  </si>
  <si>
    <t>学院学生干事50；数学建模7分;社会实践7分</t>
  </si>
  <si>
    <t>5/26</t>
  </si>
  <si>
    <t>6/38</t>
  </si>
  <si>
    <t>翟世龙</t>
  </si>
  <si>
    <t>19/26</t>
  </si>
  <si>
    <t>21/38</t>
  </si>
  <si>
    <t>张笑</t>
  </si>
  <si>
    <t>15/26</t>
  </si>
  <si>
    <t>16/38</t>
  </si>
  <si>
    <t>郑国庆</t>
  </si>
  <si>
    <t>18/26</t>
  </si>
  <si>
    <t>20/38</t>
  </si>
  <si>
    <t>朱益</t>
  </si>
  <si>
    <t>数学建模6分</t>
  </si>
  <si>
    <t>13/26</t>
  </si>
  <si>
    <t>14/38</t>
  </si>
  <si>
    <t>朱子祥</t>
  </si>
  <si>
    <t>17/26</t>
  </si>
  <si>
    <t>19/38</t>
  </si>
  <si>
    <t>祝姜江</t>
  </si>
  <si>
    <t>26/26</t>
  </si>
  <si>
    <t>36/38</t>
  </si>
  <si>
    <t>副团支书30分</t>
  </si>
  <si>
    <t>12/26</t>
  </si>
  <si>
    <t>13/38</t>
  </si>
  <si>
    <t>帅立</t>
  </si>
  <si>
    <t>动力工程</t>
  </si>
  <si>
    <t>学术活动-8分</t>
  </si>
  <si>
    <t>数学建模5分</t>
  </si>
  <si>
    <t>25/26</t>
  </si>
  <si>
    <t>31/38</t>
  </si>
  <si>
    <t>安欣阳</t>
  </si>
  <si>
    <t>控制科学与工程</t>
  </si>
  <si>
    <t>数学建模8分</t>
  </si>
  <si>
    <t>6/12</t>
  </si>
  <si>
    <t>29/38</t>
  </si>
  <si>
    <t>黄林丹</t>
  </si>
  <si>
    <t>5/12</t>
  </si>
  <si>
    <t>28/38</t>
  </si>
  <si>
    <t>纪雅炜</t>
  </si>
  <si>
    <t>学术活动10分；学院非学术类竞赛一等8分</t>
  </si>
  <si>
    <t>学院学生干事50分</t>
  </si>
  <si>
    <t>1/12</t>
  </si>
  <si>
    <t>4/38</t>
  </si>
  <si>
    <t>李有朋</t>
  </si>
  <si>
    <t>7/12</t>
  </si>
  <si>
    <t>32/38</t>
  </si>
  <si>
    <t>马千雅</t>
  </si>
  <si>
    <t>3/12</t>
  </si>
  <si>
    <t>24/38</t>
  </si>
  <si>
    <t>王馨茹</t>
  </si>
  <si>
    <t>4/12</t>
  </si>
  <si>
    <t>27/38</t>
  </si>
  <si>
    <t>吴银辉</t>
  </si>
  <si>
    <t>8/12</t>
  </si>
  <si>
    <t>33/38</t>
  </si>
  <si>
    <t>颜佳宁</t>
  </si>
  <si>
    <t>数学建模10分</t>
  </si>
  <si>
    <t>2/12</t>
  </si>
  <si>
    <t>18/38</t>
  </si>
  <si>
    <t>詹子康</t>
  </si>
  <si>
    <t>12/12</t>
  </si>
  <si>
    <t>38/38</t>
  </si>
  <si>
    <t>仲飞飞</t>
  </si>
  <si>
    <t>学术活动-6分</t>
  </si>
  <si>
    <t>10/12</t>
  </si>
  <si>
    <t>35/38</t>
  </si>
  <si>
    <t>朱辉</t>
  </si>
  <si>
    <t>11/12</t>
  </si>
  <si>
    <t>37/38</t>
  </si>
  <si>
    <t>庄世宁</t>
  </si>
  <si>
    <t>9/12</t>
  </si>
  <si>
    <t>34/38</t>
  </si>
  <si>
    <t>1/61</t>
    <phoneticPr fontId="1" type="noConversion"/>
  </si>
  <si>
    <t>2/61</t>
    <phoneticPr fontId="1" type="noConversion"/>
  </si>
  <si>
    <t>18/61</t>
  </si>
  <si>
    <t>3/61</t>
    <phoneticPr fontId="1" type="noConversion"/>
  </si>
  <si>
    <t>4/61</t>
  </si>
  <si>
    <t>5/61</t>
  </si>
  <si>
    <t>7/61</t>
  </si>
  <si>
    <t>8/61</t>
  </si>
  <si>
    <t>9/61</t>
  </si>
  <si>
    <t>10/61</t>
  </si>
  <si>
    <t>11/61</t>
  </si>
  <si>
    <t>12/61</t>
  </si>
  <si>
    <t>13/61</t>
  </si>
  <si>
    <t>16/61</t>
  </si>
  <si>
    <t>19/61</t>
  </si>
  <si>
    <t>20/61</t>
  </si>
  <si>
    <t>21/61</t>
  </si>
  <si>
    <t>23/61</t>
  </si>
  <si>
    <t>28/61</t>
  </si>
  <si>
    <t>29/61</t>
  </si>
  <si>
    <t>30/61</t>
  </si>
  <si>
    <t>31/61</t>
    <phoneticPr fontId="1" type="noConversion"/>
  </si>
  <si>
    <t>32/61</t>
    <phoneticPr fontId="1" type="noConversion"/>
  </si>
  <si>
    <t>33/61</t>
    <phoneticPr fontId="1" type="noConversion"/>
  </si>
  <si>
    <t>14/61</t>
    <phoneticPr fontId="1" type="noConversion"/>
  </si>
  <si>
    <t>15/61</t>
    <phoneticPr fontId="1" type="noConversion"/>
  </si>
  <si>
    <t>17/61</t>
    <phoneticPr fontId="1" type="noConversion"/>
  </si>
  <si>
    <t>22/61</t>
    <phoneticPr fontId="1" type="noConversion"/>
  </si>
  <si>
    <t>24/61</t>
    <phoneticPr fontId="1" type="noConversion"/>
  </si>
  <si>
    <t>25/61</t>
    <phoneticPr fontId="1" type="noConversion"/>
  </si>
  <si>
    <t>26/61</t>
    <phoneticPr fontId="1" type="noConversion"/>
  </si>
  <si>
    <t>27/61</t>
    <phoneticPr fontId="1" type="noConversion"/>
  </si>
  <si>
    <t>34/61</t>
    <phoneticPr fontId="1" type="noConversion"/>
  </si>
  <si>
    <t>35/61</t>
    <phoneticPr fontId="1" type="noConversion"/>
  </si>
  <si>
    <t>36/61</t>
    <phoneticPr fontId="1" type="noConversion"/>
  </si>
  <si>
    <t>37/61</t>
    <phoneticPr fontId="1" type="noConversion"/>
  </si>
  <si>
    <t>38/61</t>
    <phoneticPr fontId="1" type="noConversion"/>
  </si>
  <si>
    <t>39/61</t>
    <phoneticPr fontId="1" type="noConversion"/>
  </si>
  <si>
    <t>40/61</t>
    <phoneticPr fontId="1" type="noConversion"/>
  </si>
  <si>
    <t>41/61</t>
    <phoneticPr fontId="1" type="noConversion"/>
  </si>
  <si>
    <t>42/61</t>
    <phoneticPr fontId="1" type="noConversion"/>
  </si>
  <si>
    <t>43/61</t>
    <phoneticPr fontId="1" type="noConversion"/>
  </si>
  <si>
    <t>44/61</t>
    <phoneticPr fontId="1" type="noConversion"/>
  </si>
  <si>
    <t>45/61</t>
    <phoneticPr fontId="1" type="noConversion"/>
  </si>
  <si>
    <t>46/61</t>
    <phoneticPr fontId="1" type="noConversion"/>
  </si>
  <si>
    <t>47/61</t>
    <phoneticPr fontId="1" type="noConversion"/>
  </si>
  <si>
    <t>48/61</t>
    <phoneticPr fontId="1" type="noConversion"/>
  </si>
  <si>
    <t>49/61</t>
    <phoneticPr fontId="1" type="noConversion"/>
  </si>
  <si>
    <t>50/61</t>
    <phoneticPr fontId="1" type="noConversion"/>
  </si>
  <si>
    <t>51/61</t>
    <phoneticPr fontId="1" type="noConversion"/>
  </si>
  <si>
    <t>52/61</t>
    <phoneticPr fontId="1" type="noConversion"/>
  </si>
  <si>
    <t>53/61</t>
    <phoneticPr fontId="1" type="noConversion"/>
  </si>
  <si>
    <t>54/61</t>
    <phoneticPr fontId="1" type="noConversion"/>
  </si>
  <si>
    <t>55/61</t>
    <phoneticPr fontId="1" type="noConversion"/>
  </si>
  <si>
    <t>56/61</t>
    <phoneticPr fontId="1" type="noConversion"/>
  </si>
  <si>
    <t>57/61</t>
    <phoneticPr fontId="1" type="noConversion"/>
  </si>
  <si>
    <t>58/61</t>
    <phoneticPr fontId="1" type="noConversion"/>
  </si>
  <si>
    <t>59/61</t>
    <phoneticPr fontId="1" type="noConversion"/>
  </si>
  <si>
    <t>60/61</t>
    <phoneticPr fontId="1" type="noConversion"/>
  </si>
  <si>
    <t>61/61</t>
    <phoneticPr fontId="1" type="noConversion"/>
  </si>
  <si>
    <t>6/61</t>
    <phoneticPr fontId="1" type="noConversion"/>
  </si>
  <si>
    <t>2/31</t>
    <phoneticPr fontId="1" type="noConversion"/>
  </si>
  <si>
    <t>3/31</t>
    <phoneticPr fontId="1" type="noConversion"/>
  </si>
  <si>
    <t>4/31</t>
    <phoneticPr fontId="1" type="noConversion"/>
  </si>
  <si>
    <t>5/31</t>
    <phoneticPr fontId="1" type="noConversion"/>
  </si>
  <si>
    <t>6/31</t>
    <phoneticPr fontId="1" type="noConversion"/>
  </si>
  <si>
    <t>7/31</t>
    <phoneticPr fontId="1" type="noConversion"/>
  </si>
  <si>
    <t>8/31</t>
    <phoneticPr fontId="1" type="noConversion"/>
  </si>
  <si>
    <t>9/31</t>
    <phoneticPr fontId="1" type="noConversion"/>
  </si>
  <si>
    <t>10/31</t>
    <phoneticPr fontId="1" type="noConversion"/>
  </si>
  <si>
    <t>11/31</t>
    <phoneticPr fontId="1" type="noConversion"/>
  </si>
  <si>
    <t>12/31</t>
    <phoneticPr fontId="1" type="noConversion"/>
  </si>
  <si>
    <t>13/31</t>
    <phoneticPr fontId="1" type="noConversion"/>
  </si>
  <si>
    <t>14/31</t>
    <phoneticPr fontId="1" type="noConversion"/>
  </si>
  <si>
    <t>15/31</t>
    <phoneticPr fontId="1" type="noConversion"/>
  </si>
  <si>
    <t>16/31</t>
    <phoneticPr fontId="1" type="noConversion"/>
  </si>
  <si>
    <t>17/31</t>
    <phoneticPr fontId="1" type="noConversion"/>
  </si>
  <si>
    <t>18/31</t>
    <phoneticPr fontId="1" type="noConversion"/>
  </si>
  <si>
    <t>19/31</t>
    <phoneticPr fontId="1" type="noConversion"/>
  </si>
  <si>
    <t>20/31</t>
    <phoneticPr fontId="1" type="noConversion"/>
  </si>
  <si>
    <t>21/31</t>
    <phoneticPr fontId="1" type="noConversion"/>
  </si>
  <si>
    <t>22/31</t>
    <phoneticPr fontId="1" type="noConversion"/>
  </si>
  <si>
    <t>23/31</t>
    <phoneticPr fontId="1" type="noConversion"/>
  </si>
  <si>
    <t>24/31</t>
    <phoneticPr fontId="1" type="noConversion"/>
  </si>
  <si>
    <t>25/31</t>
    <phoneticPr fontId="1" type="noConversion"/>
  </si>
  <si>
    <t>26/31</t>
    <phoneticPr fontId="1" type="noConversion"/>
  </si>
  <si>
    <t>27/31</t>
    <phoneticPr fontId="1" type="noConversion"/>
  </si>
  <si>
    <t>28/31</t>
    <phoneticPr fontId="1" type="noConversion"/>
  </si>
  <si>
    <t>29/31</t>
    <phoneticPr fontId="1" type="noConversion"/>
  </si>
  <si>
    <t>30/31</t>
    <phoneticPr fontId="1" type="noConversion"/>
  </si>
  <si>
    <t>31/31</t>
    <phoneticPr fontId="1" type="noConversion"/>
  </si>
  <si>
    <t>年级
排名</t>
    <phoneticPr fontId="1" type="noConversion"/>
  </si>
  <si>
    <t>1</t>
    <phoneticPr fontId="1" type="noConversion"/>
  </si>
  <si>
    <t>2</t>
    <phoneticPr fontId="1" type="noConversion"/>
  </si>
  <si>
    <t>学院学生干事50分</t>
    <phoneticPr fontId="1" type="noConversion"/>
  </si>
  <si>
    <r>
      <t>德育分（</t>
    </r>
    <r>
      <rPr>
        <b/>
        <sz val="14"/>
        <rFont val="Times New Roman"/>
        <family val="1"/>
      </rPr>
      <t>D</t>
    </r>
    <r>
      <rPr>
        <b/>
        <sz val="14"/>
        <rFont val="宋体"/>
        <family val="3"/>
        <charset val="134"/>
      </rPr>
      <t>，满分</t>
    </r>
    <r>
      <rPr>
        <b/>
        <sz val="14"/>
        <rFont val="Times New Roman"/>
        <family val="1"/>
      </rPr>
      <t>100</t>
    </r>
    <r>
      <rPr>
        <b/>
        <sz val="14"/>
        <rFont val="宋体"/>
        <family val="3"/>
        <charset val="134"/>
      </rPr>
      <t>）
D=D1+D2</t>
    </r>
  </si>
  <si>
    <r>
      <t>社会实践与学生事务服务分（</t>
    </r>
    <r>
      <rPr>
        <b/>
        <sz val="14"/>
        <rFont val="Times New Roman"/>
        <family val="1"/>
      </rPr>
      <t>J</t>
    </r>
    <r>
      <rPr>
        <b/>
        <sz val="14"/>
        <rFont val="宋体"/>
        <family val="3"/>
        <charset val="134"/>
      </rPr>
      <t>）</t>
    </r>
  </si>
  <si>
    <r>
      <t>总分（S）</t>
    </r>
    <r>
      <rPr>
        <b/>
        <sz val="14"/>
        <rFont val="Times New Roman"/>
        <family val="1"/>
      </rPr>
      <t>S=0.05*D+0.9*Z+0.05*J</t>
    </r>
  </si>
  <si>
    <r>
      <t>记实分加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减分原因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</si>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</sst>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);[Red]\(0.00000\)"/>
    <numFmt numFmtId="177" formatCode="0.00_ "/>
    <numFmt numFmtId="181" formatCode="0.00_);[Red]\(0.00\)"/>
    <numFmt numFmtId="182" formatCode="0.000_);[Red]\(0.000\)"/>
  </numFmts>
  <fonts count="2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name val="黑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宋体"/>
      <family val="3"/>
      <charset val="134"/>
    </font>
    <font>
      <sz val="10"/>
      <name val="SimHei"/>
      <family val="3"/>
      <charset val="134"/>
    </font>
    <font>
      <sz val="10"/>
      <name val="宋体"/>
      <family val="3"/>
      <charset val="134"/>
    </font>
    <font>
      <sz val="10"/>
      <name val="Times New Roman"/>
      <family val="3"/>
      <charset val="134"/>
    </font>
    <font>
      <sz val="8"/>
      <name val="Times New Roman"/>
      <family val="1"/>
      <charset val="134"/>
    </font>
    <font>
      <sz val="8"/>
      <name val="宋体"/>
      <family val="1"/>
      <charset val="134"/>
    </font>
    <font>
      <sz val="8"/>
      <name val="Times New Roman"/>
      <family val="1"/>
    </font>
    <font>
      <sz val="10"/>
      <name val="宋体"/>
      <family val="1"/>
      <charset val="134"/>
    </font>
    <font>
      <sz val="10"/>
      <name val="Times New Roman"/>
      <family val="3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50">
    <xf numFmtId="0" fontId="0" fillId="0" borderId="0" xfId="0"/>
    <xf numFmtId="10" fontId="7" fillId="0" borderId="10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77" fontId="9" fillId="0" borderId="14" xfId="0" applyNumberFormat="1" applyFont="1" applyBorder="1" applyAlignment="1">
      <alignment horizontal="center" vertical="center" wrapText="1"/>
    </xf>
    <xf numFmtId="177" fontId="9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181" fontId="7" fillId="0" borderId="11" xfId="0" applyNumberFormat="1" applyFont="1" applyBorder="1" applyAlignment="1">
      <alignment horizontal="center" vertical="center" wrapText="1"/>
    </xf>
    <xf numFmtId="182" fontId="8" fillId="0" borderId="11" xfId="0" applyNumberFormat="1" applyFont="1" applyBorder="1" applyAlignment="1">
      <alignment horizontal="center" vertical="center" wrapText="1"/>
    </xf>
    <xf numFmtId="182" fontId="8" fillId="0" borderId="12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39BD3DF6-C9A8-4F25-9D2B-4574932C3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71F6-D0B4-424C-A395-5D4400B70634}">
  <dimension ref="A1:V129"/>
  <sheetViews>
    <sheetView tabSelected="1" workbookViewId="0">
      <selection activeCell="G4" sqref="G4"/>
    </sheetView>
  </sheetViews>
  <sheetFormatPr defaultRowHeight="13.8"/>
  <cols>
    <col min="1" max="1" width="8.88671875" style="18"/>
    <col min="2" max="2" width="8.109375" style="18" customWidth="1"/>
    <col min="3" max="3" width="13.21875" style="18" customWidth="1"/>
    <col min="4" max="4" width="8.88671875" style="18"/>
    <col min="5" max="6" width="9" style="18" bestFit="1" customWidth="1"/>
    <col min="7" max="7" width="8.88671875" style="18"/>
    <col min="8" max="8" width="9.44140625" style="18" bestFit="1" customWidth="1"/>
    <col min="9" max="9" width="9" style="18" bestFit="1" customWidth="1"/>
    <col min="10" max="10" width="8.88671875" style="18"/>
    <col min="11" max="11" width="9" style="18" bestFit="1" customWidth="1"/>
    <col min="12" max="12" width="8.88671875" style="18"/>
    <col min="13" max="13" width="9" style="18" bestFit="1" customWidth="1"/>
    <col min="14" max="14" width="8.88671875" style="18"/>
    <col min="15" max="15" width="9" style="18" bestFit="1" customWidth="1"/>
    <col min="16" max="16" width="12.21875" style="18" bestFit="1" customWidth="1"/>
    <col min="17" max="17" width="8.88671875" style="18"/>
    <col min="18" max="18" width="9.44140625" style="18" bestFit="1" customWidth="1"/>
    <col min="19" max="16384" width="8.88671875" style="18"/>
  </cols>
  <sheetData>
    <row r="1" spans="1:22" ht="42" customHeight="1" thickBot="1">
      <c r="A1" s="29" t="s">
        <v>252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42" customHeight="1">
      <c r="A2" s="31" t="s">
        <v>0</v>
      </c>
      <c r="B2" s="33" t="s">
        <v>1</v>
      </c>
      <c r="C2" s="35" t="s">
        <v>2</v>
      </c>
      <c r="D2" s="37" t="s">
        <v>3</v>
      </c>
      <c r="E2" s="39" t="s">
        <v>603</v>
      </c>
      <c r="F2" s="40"/>
      <c r="G2" s="40"/>
      <c r="H2" s="41"/>
      <c r="I2" s="42" t="s">
        <v>110</v>
      </c>
      <c r="J2" s="43"/>
      <c r="K2" s="43"/>
      <c r="L2" s="43"/>
      <c r="M2" s="43"/>
      <c r="N2" s="43"/>
      <c r="O2" s="44"/>
      <c r="P2" s="45" t="s">
        <v>604</v>
      </c>
      <c r="Q2" s="41"/>
      <c r="R2" s="46" t="s">
        <v>605</v>
      </c>
      <c r="S2" s="27" t="s">
        <v>4</v>
      </c>
      <c r="T2" s="27" t="s">
        <v>5</v>
      </c>
      <c r="U2" s="27" t="s">
        <v>599</v>
      </c>
      <c r="V2" s="48" t="s">
        <v>6</v>
      </c>
    </row>
    <row r="3" spans="1:22" ht="66" customHeight="1">
      <c r="A3" s="32"/>
      <c r="B3" s="34"/>
      <c r="C3" s="36"/>
      <c r="D3" s="38"/>
      <c r="E3" s="1" t="s">
        <v>7</v>
      </c>
      <c r="F3" s="14" t="s">
        <v>8</v>
      </c>
      <c r="G3" s="2" t="s">
        <v>606</v>
      </c>
      <c r="H3" s="3" t="s">
        <v>9</v>
      </c>
      <c r="I3" s="4" t="s">
        <v>10</v>
      </c>
      <c r="J3" s="15" t="s">
        <v>11</v>
      </c>
      <c r="K3" s="5" t="s">
        <v>12</v>
      </c>
      <c r="L3" s="5" t="s">
        <v>11</v>
      </c>
      <c r="M3" s="15" t="s">
        <v>13</v>
      </c>
      <c r="N3" s="5" t="s">
        <v>11</v>
      </c>
      <c r="O3" s="16" t="s">
        <v>14</v>
      </c>
      <c r="P3" s="6" t="s">
        <v>15</v>
      </c>
      <c r="Q3" s="3" t="s">
        <v>11</v>
      </c>
      <c r="R3" s="47"/>
      <c r="S3" s="28"/>
      <c r="T3" s="28"/>
      <c r="U3" s="28"/>
      <c r="V3" s="49"/>
    </row>
    <row r="4" spans="1:22" s="9" customFormat="1" ht="62.4" customHeight="1">
      <c r="A4" s="7">
        <v>1</v>
      </c>
      <c r="B4" s="8" t="s">
        <v>385</v>
      </c>
      <c r="C4" s="22">
        <v>3240300239</v>
      </c>
      <c r="D4" s="23" t="s">
        <v>360</v>
      </c>
      <c r="E4" s="17">
        <v>60</v>
      </c>
      <c r="F4" s="11">
        <v>18</v>
      </c>
      <c r="G4" s="10" t="s">
        <v>386</v>
      </c>
      <c r="H4" s="19">
        <f>(E4+F4)/80*100</f>
        <v>97.5</v>
      </c>
      <c r="I4" s="11">
        <v>91.856999999999999</v>
      </c>
      <c r="J4" s="10" t="s">
        <v>16</v>
      </c>
      <c r="K4" s="12">
        <v>100</v>
      </c>
      <c r="L4" s="10" t="s">
        <v>387</v>
      </c>
      <c r="M4" s="12">
        <v>80</v>
      </c>
      <c r="N4" s="10" t="s">
        <v>388</v>
      </c>
      <c r="O4" s="20">
        <f>I4*0.6+K4*0.2+M4*0.2</f>
        <v>91.114199999999997</v>
      </c>
      <c r="P4" s="7">
        <v>89.87341772151899</v>
      </c>
      <c r="Q4" s="24" t="s">
        <v>389</v>
      </c>
      <c r="R4" s="21">
        <f>0.05*H4+0.9*O4+0.05*P4</f>
        <v>91.371450886075948</v>
      </c>
      <c r="S4" s="13" t="s">
        <v>390</v>
      </c>
      <c r="T4" s="13" t="s">
        <v>391</v>
      </c>
      <c r="U4" s="25" t="s">
        <v>600</v>
      </c>
      <c r="V4" s="26"/>
    </row>
    <row r="5" spans="1:22" s="9" customFormat="1" ht="62.4" customHeight="1">
      <c r="A5" s="7">
        <v>2</v>
      </c>
      <c r="B5" s="8" t="s">
        <v>374</v>
      </c>
      <c r="C5" s="22">
        <v>3240300237</v>
      </c>
      <c r="D5" s="23" t="s">
        <v>360</v>
      </c>
      <c r="E5" s="17">
        <v>60</v>
      </c>
      <c r="F5" s="11">
        <v>8</v>
      </c>
      <c r="G5" s="10" t="s">
        <v>375</v>
      </c>
      <c r="H5" s="19">
        <f>(E5+F5)/80*100</f>
        <v>85</v>
      </c>
      <c r="I5" s="11">
        <v>93.143000000000001</v>
      </c>
      <c r="J5" s="10" t="s">
        <v>16</v>
      </c>
      <c r="K5" s="12">
        <v>0</v>
      </c>
      <c r="L5" s="10"/>
      <c r="M5" s="12">
        <v>100</v>
      </c>
      <c r="N5" s="10" t="s">
        <v>376</v>
      </c>
      <c r="O5" s="20">
        <f>I5*0.6+K5*0.2+M5*0.2</f>
        <v>75.885799999999989</v>
      </c>
      <c r="P5" s="7">
        <v>8.8607594936708853</v>
      </c>
      <c r="Q5" s="24" t="s">
        <v>377</v>
      </c>
      <c r="R5" s="21">
        <f>0.05*H5+0.9*O5+0.05*P5</f>
        <v>72.990257974683544</v>
      </c>
      <c r="S5" s="13" t="s">
        <v>378</v>
      </c>
      <c r="T5" s="13" t="s">
        <v>379</v>
      </c>
      <c r="U5" s="25" t="s">
        <v>601</v>
      </c>
      <c r="V5" s="26"/>
    </row>
    <row r="6" spans="1:22" s="9" customFormat="1" ht="62.4" customHeight="1">
      <c r="A6" s="7">
        <v>3</v>
      </c>
      <c r="B6" s="8" t="s">
        <v>111</v>
      </c>
      <c r="C6" s="22" t="s">
        <v>112</v>
      </c>
      <c r="D6" s="23" t="s">
        <v>113</v>
      </c>
      <c r="E6" s="17">
        <v>60</v>
      </c>
      <c r="F6" s="11">
        <v>12</v>
      </c>
      <c r="G6" s="10" t="s">
        <v>114</v>
      </c>
      <c r="H6" s="19">
        <f>(E6+F6)/75*100</f>
        <v>96</v>
      </c>
      <c r="I6" s="11">
        <v>86.667000000000002</v>
      </c>
      <c r="J6" s="10" t="s">
        <v>16</v>
      </c>
      <c r="K6" s="12">
        <v>0</v>
      </c>
      <c r="L6" s="10"/>
      <c r="M6" s="12">
        <f>50/50*100</f>
        <v>100</v>
      </c>
      <c r="N6" s="10" t="s">
        <v>115</v>
      </c>
      <c r="O6" s="20">
        <f>I6*0.6+K6*0.2+M6*0.2</f>
        <v>72.000200000000007</v>
      </c>
      <c r="P6" s="7">
        <f>62/92*100</f>
        <v>67.391304347826093</v>
      </c>
      <c r="Q6" s="24" t="s">
        <v>116</v>
      </c>
      <c r="R6" s="21">
        <f>0.05*H6+0.9*O6+0.05*P6</f>
        <v>72.969745217391306</v>
      </c>
      <c r="S6" s="13" t="s">
        <v>508</v>
      </c>
      <c r="T6" s="13" t="s">
        <v>117</v>
      </c>
      <c r="U6" s="25" t="s">
        <v>607</v>
      </c>
      <c r="V6" s="26"/>
    </row>
    <row r="7" spans="1:22" s="9" customFormat="1" ht="62.4" customHeight="1">
      <c r="A7" s="7">
        <v>4</v>
      </c>
      <c r="B7" s="8" t="s">
        <v>74</v>
      </c>
      <c r="C7" s="22">
        <v>8240310293</v>
      </c>
      <c r="D7" s="23" t="s">
        <v>18</v>
      </c>
      <c r="E7" s="17">
        <v>60</v>
      </c>
      <c r="F7" s="11">
        <v>10</v>
      </c>
      <c r="G7" s="10" t="s">
        <v>31</v>
      </c>
      <c r="H7" s="19">
        <f>(E7+F7)/120*100</f>
        <v>58.333333333333336</v>
      </c>
      <c r="I7" s="11">
        <v>87.537999999999997</v>
      </c>
      <c r="J7" s="10" t="s">
        <v>16</v>
      </c>
      <c r="K7" s="12"/>
      <c r="L7" s="10"/>
      <c r="M7" s="12">
        <v>100</v>
      </c>
      <c r="N7" s="10" t="s">
        <v>75</v>
      </c>
      <c r="O7" s="20">
        <f>0.6*I7+0.2*K7+0.2*M7</f>
        <v>72.522799999999989</v>
      </c>
      <c r="P7" s="7">
        <v>84.615384615384613</v>
      </c>
      <c r="Q7" s="24" t="s">
        <v>76</v>
      </c>
      <c r="R7" s="21">
        <f>0.05*H7+0.9*O7+0.05*P7</f>
        <v>72.417955897435888</v>
      </c>
      <c r="S7" s="13" t="s">
        <v>77</v>
      </c>
      <c r="T7" s="13" t="s">
        <v>77</v>
      </c>
      <c r="U7" s="25" t="s">
        <v>608</v>
      </c>
      <c r="V7" s="26"/>
    </row>
    <row r="8" spans="1:22" s="9" customFormat="1" ht="62.4" customHeight="1">
      <c r="A8" s="7">
        <v>5</v>
      </c>
      <c r="B8" s="8" t="s">
        <v>253</v>
      </c>
      <c r="C8" s="22" t="s">
        <v>254</v>
      </c>
      <c r="D8" s="23" t="s">
        <v>255</v>
      </c>
      <c r="E8" s="17">
        <v>60</v>
      </c>
      <c r="F8" s="11">
        <v>4</v>
      </c>
      <c r="G8" s="10" t="s">
        <v>256</v>
      </c>
      <c r="H8" s="19">
        <f>E8+F8</f>
        <v>64</v>
      </c>
      <c r="I8" s="11">
        <v>84.832999999999998</v>
      </c>
      <c r="J8" s="10" t="s">
        <v>16</v>
      </c>
      <c r="K8" s="12">
        <v>16.667000000000002</v>
      </c>
      <c r="L8" s="10" t="s">
        <v>257</v>
      </c>
      <c r="M8" s="12"/>
      <c r="N8" s="10"/>
      <c r="O8" s="20">
        <f>I8*0.6+K8*100*0.2/16.667+M8*100*0.2/50</f>
        <v>70.899799999999999</v>
      </c>
      <c r="P8" s="7">
        <v>30</v>
      </c>
      <c r="Q8" s="24" t="s">
        <v>258</v>
      </c>
      <c r="R8" s="21">
        <f>H8*100*0.05/75+O8*0.9+P8*100*0.05/92</f>
        <v>69.70692144927537</v>
      </c>
      <c r="S8" s="13" t="s">
        <v>509</v>
      </c>
      <c r="T8" s="13" t="s">
        <v>259</v>
      </c>
      <c r="U8" s="25" t="s">
        <v>609</v>
      </c>
      <c r="V8" s="26"/>
    </row>
    <row r="9" spans="1:22" s="9" customFormat="1" ht="62.4" customHeight="1">
      <c r="A9" s="7">
        <v>6</v>
      </c>
      <c r="B9" s="8" t="s">
        <v>260</v>
      </c>
      <c r="C9" s="22" t="s">
        <v>261</v>
      </c>
      <c r="D9" s="23" t="s">
        <v>255</v>
      </c>
      <c r="E9" s="17">
        <v>60</v>
      </c>
      <c r="F9" s="11">
        <v>8</v>
      </c>
      <c r="G9" s="10" t="s">
        <v>262</v>
      </c>
      <c r="H9" s="19">
        <f>E9+F9</f>
        <v>68</v>
      </c>
      <c r="I9" s="11">
        <v>87.332999999999998</v>
      </c>
      <c r="J9" s="10" t="s">
        <v>16</v>
      </c>
      <c r="K9" s="12">
        <v>16.667000000000002</v>
      </c>
      <c r="L9" s="10" t="s">
        <v>263</v>
      </c>
      <c r="M9" s="12"/>
      <c r="N9" s="10"/>
      <c r="O9" s="20">
        <f>I9*0.6+K9*100*0.2/16.667+M9*100*0.2/50</f>
        <v>72.399799999999999</v>
      </c>
      <c r="P9" s="7">
        <v>0</v>
      </c>
      <c r="Q9" s="24"/>
      <c r="R9" s="21">
        <f>H9*100*0.05/75+O9*0.9+P9*100*0.05/92</f>
        <v>69.693153333333328</v>
      </c>
      <c r="S9" s="13" t="s">
        <v>511</v>
      </c>
      <c r="T9" s="13" t="s">
        <v>569</v>
      </c>
      <c r="U9" s="25" t="s">
        <v>610</v>
      </c>
      <c r="V9" s="26"/>
    </row>
    <row r="10" spans="1:22" s="9" customFormat="1" ht="62.4" customHeight="1">
      <c r="A10" s="7">
        <v>7</v>
      </c>
      <c r="B10" s="8" t="s">
        <v>105</v>
      </c>
      <c r="C10" s="22">
        <v>8240310303</v>
      </c>
      <c r="D10" s="23" t="s">
        <v>18</v>
      </c>
      <c r="E10" s="17">
        <v>60</v>
      </c>
      <c r="F10" s="11">
        <v>2</v>
      </c>
      <c r="G10" s="10" t="s">
        <v>51</v>
      </c>
      <c r="H10" s="19">
        <f>(E10+F10)/120*100</f>
        <v>51.666666666666671</v>
      </c>
      <c r="I10" s="11">
        <v>84.230999999999995</v>
      </c>
      <c r="J10" s="10" t="s">
        <v>16</v>
      </c>
      <c r="K10" s="12">
        <v>0</v>
      </c>
      <c r="L10" s="10"/>
      <c r="M10" s="12">
        <v>100</v>
      </c>
      <c r="N10" s="10" t="s">
        <v>106</v>
      </c>
      <c r="O10" s="20">
        <f>0.6*I10+0.2*K10+0.2*M10</f>
        <v>70.538600000000002</v>
      </c>
      <c r="P10" s="7">
        <v>41.758241758241759</v>
      </c>
      <c r="Q10" s="24" t="s">
        <v>103</v>
      </c>
      <c r="R10" s="21">
        <f>0.05*H10+0.9*O10+0.05*P10</f>
        <v>68.155985421245418</v>
      </c>
      <c r="S10" s="13" t="s">
        <v>107</v>
      </c>
      <c r="T10" s="13" t="s">
        <v>107</v>
      </c>
      <c r="U10" s="25" t="s">
        <v>611</v>
      </c>
      <c r="V10" s="26"/>
    </row>
    <row r="11" spans="1:22" s="9" customFormat="1" ht="62.4" customHeight="1">
      <c r="A11" s="7">
        <v>8</v>
      </c>
      <c r="B11" s="8" t="s">
        <v>38</v>
      </c>
      <c r="C11" s="22">
        <v>8240310282</v>
      </c>
      <c r="D11" s="23" t="s">
        <v>18</v>
      </c>
      <c r="E11" s="17">
        <v>60</v>
      </c>
      <c r="F11" s="11">
        <v>4</v>
      </c>
      <c r="G11" s="10" t="s">
        <v>39</v>
      </c>
      <c r="H11" s="19">
        <f>(E11+F11)/120*100</f>
        <v>53.333333333333336</v>
      </c>
      <c r="I11" s="11">
        <v>85.846000000000004</v>
      </c>
      <c r="J11" s="10" t="s">
        <v>16</v>
      </c>
      <c r="K11" s="12">
        <v>100</v>
      </c>
      <c r="L11" s="10" t="s">
        <v>40</v>
      </c>
      <c r="M11" s="12"/>
      <c r="N11" s="10"/>
      <c r="O11" s="20">
        <f>0.6*I11+0.2*K11+0.2*M11</f>
        <v>71.507599999999996</v>
      </c>
      <c r="P11" s="7">
        <v>9.8901098901098905</v>
      </c>
      <c r="Q11" s="24" t="s">
        <v>41</v>
      </c>
      <c r="R11" s="21">
        <f>0.05*H11+0.9*O11+0.05*P11</f>
        <v>67.518012161172166</v>
      </c>
      <c r="S11" s="13" t="s">
        <v>42</v>
      </c>
      <c r="T11" s="13" t="s">
        <v>42</v>
      </c>
      <c r="U11" s="25" t="s">
        <v>612</v>
      </c>
      <c r="V11" s="26"/>
    </row>
    <row r="12" spans="1:22" s="9" customFormat="1" ht="62.4" customHeight="1">
      <c r="A12" s="7">
        <v>9</v>
      </c>
      <c r="B12" s="8" t="s">
        <v>118</v>
      </c>
      <c r="C12" s="22" t="s">
        <v>119</v>
      </c>
      <c r="D12" s="23" t="s">
        <v>113</v>
      </c>
      <c r="E12" s="17">
        <v>60</v>
      </c>
      <c r="F12" s="11">
        <v>2</v>
      </c>
      <c r="G12" s="10" t="s">
        <v>120</v>
      </c>
      <c r="H12" s="19">
        <f>(E12+F12)/75*100</f>
        <v>82.666666666666671</v>
      </c>
      <c r="I12" s="11">
        <v>84.75</v>
      </c>
      <c r="J12" s="10" t="s">
        <v>16</v>
      </c>
      <c r="K12" s="12">
        <f>15/16.667*100</f>
        <v>89.998200035999275</v>
      </c>
      <c r="L12" s="10" t="s">
        <v>121</v>
      </c>
      <c r="M12" s="12">
        <v>0</v>
      </c>
      <c r="N12" s="10"/>
      <c r="O12" s="20">
        <f>I12*0.6+K12*0.2+M12*0.2</f>
        <v>68.849640007199852</v>
      </c>
      <c r="P12" s="7">
        <v>0</v>
      </c>
      <c r="Q12" s="24"/>
      <c r="R12" s="21">
        <f>0.05*H12+0.9*O12+0.05*P12</f>
        <v>66.098009339813203</v>
      </c>
      <c r="S12" s="13" t="s">
        <v>512</v>
      </c>
      <c r="T12" s="13" t="s">
        <v>122</v>
      </c>
      <c r="U12" s="25" t="s">
        <v>613</v>
      </c>
      <c r="V12" s="26"/>
    </row>
    <row r="13" spans="1:22" s="9" customFormat="1" ht="62.4" customHeight="1">
      <c r="A13" s="7">
        <v>10</v>
      </c>
      <c r="B13" s="8" t="s">
        <v>56</v>
      </c>
      <c r="C13" s="22">
        <v>8240310287</v>
      </c>
      <c r="D13" s="23" t="s">
        <v>18</v>
      </c>
      <c r="E13" s="17">
        <v>60</v>
      </c>
      <c r="F13" s="11">
        <v>8</v>
      </c>
      <c r="G13" s="10" t="s">
        <v>57</v>
      </c>
      <c r="H13" s="19">
        <f>(E13+F13)/120*100</f>
        <v>56.666666666666664</v>
      </c>
      <c r="I13" s="11">
        <v>82.923000000000002</v>
      </c>
      <c r="J13" s="10" t="s">
        <v>16</v>
      </c>
      <c r="K13" s="12"/>
      <c r="L13" s="10"/>
      <c r="M13" s="12">
        <v>100</v>
      </c>
      <c r="N13" s="10" t="s">
        <v>58</v>
      </c>
      <c r="O13" s="20">
        <f>0.6*I13+0.2*K13+0.2*M13</f>
        <v>69.753799999999998</v>
      </c>
      <c r="P13" s="7">
        <v>8.791208791208792</v>
      </c>
      <c r="Q13" s="24" t="s">
        <v>36</v>
      </c>
      <c r="R13" s="21">
        <f>0.05*H13+0.9*O13+0.05*P13</f>
        <v>66.051313772893764</v>
      </c>
      <c r="S13" s="13" t="s">
        <v>59</v>
      </c>
      <c r="T13" s="13" t="s">
        <v>59</v>
      </c>
      <c r="U13" s="25" t="s">
        <v>614</v>
      </c>
      <c r="V13" s="26"/>
    </row>
    <row r="14" spans="1:22" s="9" customFormat="1" ht="62.4" customHeight="1">
      <c r="A14" s="7">
        <v>11</v>
      </c>
      <c r="B14" s="8" t="s">
        <v>123</v>
      </c>
      <c r="C14" s="22" t="s">
        <v>124</v>
      </c>
      <c r="D14" s="23" t="s">
        <v>113</v>
      </c>
      <c r="E14" s="17">
        <v>60</v>
      </c>
      <c r="F14" s="11">
        <v>10</v>
      </c>
      <c r="G14" s="10" t="s">
        <v>125</v>
      </c>
      <c r="H14" s="19">
        <f>(E14+F14)/75*100</f>
        <v>93.333333333333329</v>
      </c>
      <c r="I14" s="11">
        <v>89.082999999999998</v>
      </c>
      <c r="J14" s="10" t="s">
        <v>16</v>
      </c>
      <c r="K14" s="12">
        <f>10/16.667*100</f>
        <v>59.998800023999507</v>
      </c>
      <c r="L14" s="10" t="s">
        <v>126</v>
      </c>
      <c r="M14" s="12">
        <v>0</v>
      </c>
      <c r="N14" s="10"/>
      <c r="O14" s="20">
        <f>I14*0.6+K14*0.2+M14*0.2</f>
        <v>65.449560004799906</v>
      </c>
      <c r="P14" s="7">
        <v>0</v>
      </c>
      <c r="Q14" s="24"/>
      <c r="R14" s="21">
        <f>0.05*H14+0.9*O14+0.05*P14</f>
        <v>63.571270670986578</v>
      </c>
      <c r="S14" s="13" t="s">
        <v>513</v>
      </c>
      <c r="T14" s="13" t="s">
        <v>127</v>
      </c>
      <c r="U14" s="25" t="s">
        <v>615</v>
      </c>
      <c r="V14" s="26"/>
    </row>
    <row r="15" spans="1:22" s="9" customFormat="1" ht="62.4" customHeight="1">
      <c r="A15" s="7">
        <v>12</v>
      </c>
      <c r="B15" s="8" t="s">
        <v>94</v>
      </c>
      <c r="C15" s="22">
        <v>8240310300</v>
      </c>
      <c r="D15" s="23" t="s">
        <v>18</v>
      </c>
      <c r="E15" s="17">
        <v>60</v>
      </c>
      <c r="F15" s="11">
        <v>60</v>
      </c>
      <c r="G15" s="10" t="s">
        <v>95</v>
      </c>
      <c r="H15" s="19">
        <f>(E15+F15)/120*100</f>
        <v>100</v>
      </c>
      <c r="I15" s="11">
        <v>92.230999999999995</v>
      </c>
      <c r="J15" s="10" t="s">
        <v>16</v>
      </c>
      <c r="K15" s="12">
        <v>0</v>
      </c>
      <c r="L15" s="10"/>
      <c r="M15" s="12"/>
      <c r="N15" s="10"/>
      <c r="O15" s="20">
        <f>0.6*I15+0.2*K15+0.2*M15</f>
        <v>55.338599999999992</v>
      </c>
      <c r="P15" s="7">
        <v>100</v>
      </c>
      <c r="Q15" s="24" t="s">
        <v>96</v>
      </c>
      <c r="R15" s="21">
        <f>0.05*H15+0.9*O15+0.05*P15</f>
        <v>59.804739999999995</v>
      </c>
      <c r="S15" s="13" t="s">
        <v>97</v>
      </c>
      <c r="T15" s="13" t="s">
        <v>97</v>
      </c>
      <c r="U15" s="25" t="s">
        <v>616</v>
      </c>
      <c r="V15" s="26"/>
    </row>
    <row r="16" spans="1:22" s="9" customFormat="1" ht="62.4" customHeight="1">
      <c r="A16" s="7">
        <v>13</v>
      </c>
      <c r="B16" s="8" t="s">
        <v>128</v>
      </c>
      <c r="C16" s="22" t="s">
        <v>129</v>
      </c>
      <c r="D16" s="23" t="s">
        <v>113</v>
      </c>
      <c r="E16" s="17">
        <v>60</v>
      </c>
      <c r="F16" s="11">
        <v>10</v>
      </c>
      <c r="G16" s="10" t="s">
        <v>130</v>
      </c>
      <c r="H16" s="19">
        <f>(E16+F16)/75*100</f>
        <v>93.333333333333329</v>
      </c>
      <c r="I16" s="11">
        <v>88.832999999999998</v>
      </c>
      <c r="J16" s="10" t="s">
        <v>16</v>
      </c>
      <c r="K16" s="12">
        <v>0</v>
      </c>
      <c r="L16" s="10"/>
      <c r="M16" s="12">
        <f>16.667/50*100</f>
        <v>33.334000000000003</v>
      </c>
      <c r="N16" s="10" t="s">
        <v>131</v>
      </c>
      <c r="O16" s="20">
        <f>I16*0.6+K16*0.2+M16*0.2</f>
        <v>59.9666</v>
      </c>
      <c r="P16" s="7">
        <f>7/92*100</f>
        <v>7.608695652173914</v>
      </c>
      <c r="Q16" s="24" t="s">
        <v>132</v>
      </c>
      <c r="R16" s="21">
        <f>0.05*H16+0.9*O16+0.05*P16</f>
        <v>59.017041449275361</v>
      </c>
      <c r="S16" s="13" t="s">
        <v>568</v>
      </c>
      <c r="T16" s="13" t="s">
        <v>133</v>
      </c>
      <c r="U16" s="25" t="s">
        <v>617</v>
      </c>
      <c r="V16" s="26"/>
    </row>
    <row r="17" spans="1:22" s="9" customFormat="1" ht="62.4" customHeight="1">
      <c r="A17" s="7">
        <v>14</v>
      </c>
      <c r="B17" s="8" t="s">
        <v>264</v>
      </c>
      <c r="C17" s="22" t="s">
        <v>265</v>
      </c>
      <c r="D17" s="23" t="s">
        <v>255</v>
      </c>
      <c r="E17" s="17">
        <v>60</v>
      </c>
      <c r="F17" s="11">
        <v>10</v>
      </c>
      <c r="G17" s="10" t="s">
        <v>266</v>
      </c>
      <c r="H17" s="19">
        <f>E17+F17</f>
        <v>70</v>
      </c>
      <c r="I17" s="11">
        <v>91.082999999999998</v>
      </c>
      <c r="J17" s="10" t="s">
        <v>16</v>
      </c>
      <c r="K17" s="12"/>
      <c r="L17" s="10"/>
      <c r="M17" s="12"/>
      <c r="N17" s="10"/>
      <c r="O17" s="20">
        <f>I17*0.6+K17*100*0.2/16.667+M17*100*0.2/50</f>
        <v>54.649799999999999</v>
      </c>
      <c r="P17" s="7">
        <v>86</v>
      </c>
      <c r="Q17" s="24" t="s">
        <v>267</v>
      </c>
      <c r="R17" s="21">
        <f>H17*100*0.05/75+O17*0.9+P17*100*0.05/92</f>
        <v>58.525399710144924</v>
      </c>
      <c r="S17" s="13" t="s">
        <v>514</v>
      </c>
      <c r="T17" s="13" t="s">
        <v>570</v>
      </c>
      <c r="U17" s="25" t="s">
        <v>618</v>
      </c>
      <c r="V17" s="26"/>
    </row>
    <row r="18" spans="1:22" s="9" customFormat="1" ht="62.4" customHeight="1">
      <c r="A18" s="7">
        <v>15</v>
      </c>
      <c r="B18" s="8" t="s">
        <v>268</v>
      </c>
      <c r="C18" s="22" t="s">
        <v>269</v>
      </c>
      <c r="D18" s="23" t="s">
        <v>255</v>
      </c>
      <c r="E18" s="17">
        <v>60</v>
      </c>
      <c r="F18" s="11">
        <v>10</v>
      </c>
      <c r="G18" s="10" t="s">
        <v>270</v>
      </c>
      <c r="H18" s="19">
        <f>E18+F18</f>
        <v>70</v>
      </c>
      <c r="I18" s="11">
        <v>84.25</v>
      </c>
      <c r="J18" s="10" t="s">
        <v>16</v>
      </c>
      <c r="K18" s="12">
        <v>3.3330000000000002</v>
      </c>
      <c r="L18" s="10" t="s">
        <v>271</v>
      </c>
      <c r="M18" s="12"/>
      <c r="N18" s="10"/>
      <c r="O18" s="20">
        <f>I18*0.6+K18*100*0.2/16.667+M18*100*0.2/50</f>
        <v>54.549520009599803</v>
      </c>
      <c r="P18" s="7">
        <v>80</v>
      </c>
      <c r="Q18" s="24" t="s">
        <v>272</v>
      </c>
      <c r="R18" s="21">
        <f>H18*100*0.05/75+O18*0.9+P18*100*0.05/92</f>
        <v>58.109060762263013</v>
      </c>
      <c r="S18" s="13" t="s">
        <v>515</v>
      </c>
      <c r="T18" s="13" t="s">
        <v>571</v>
      </c>
      <c r="U18" s="25" t="s">
        <v>619</v>
      </c>
      <c r="V18" s="26"/>
    </row>
    <row r="19" spans="1:22" s="9" customFormat="1" ht="62.4" customHeight="1">
      <c r="A19" s="7">
        <v>16</v>
      </c>
      <c r="B19" s="8" t="s">
        <v>134</v>
      </c>
      <c r="C19" s="22" t="s">
        <v>135</v>
      </c>
      <c r="D19" s="23" t="s">
        <v>113</v>
      </c>
      <c r="E19" s="17">
        <v>60</v>
      </c>
      <c r="F19" s="11">
        <v>12</v>
      </c>
      <c r="G19" s="10" t="s">
        <v>136</v>
      </c>
      <c r="H19" s="19">
        <f>(E19+F19)/75*100</f>
        <v>96</v>
      </c>
      <c r="I19" s="11">
        <v>88.832999999999998</v>
      </c>
      <c r="J19" s="10" t="s">
        <v>16</v>
      </c>
      <c r="K19" s="12">
        <v>0</v>
      </c>
      <c r="L19" s="10"/>
      <c r="M19" s="12">
        <v>0</v>
      </c>
      <c r="N19" s="10"/>
      <c r="O19" s="20">
        <f>I19*0.6+K19*0.2+M19*0.2</f>
        <v>53.299799999999998</v>
      </c>
      <c r="P19" s="7">
        <f>92/92*100</f>
        <v>100</v>
      </c>
      <c r="Q19" s="24" t="s">
        <v>137</v>
      </c>
      <c r="R19" s="21">
        <f>0.05*H19+0.9*O19+0.05*P19</f>
        <v>57.769819999999996</v>
      </c>
      <c r="S19" s="13" t="s">
        <v>516</v>
      </c>
      <c r="T19" s="13" t="s">
        <v>138</v>
      </c>
      <c r="U19" s="25" t="s">
        <v>620</v>
      </c>
      <c r="V19" s="26"/>
    </row>
    <row r="20" spans="1:22" s="9" customFormat="1" ht="62.4" customHeight="1">
      <c r="A20" s="7">
        <v>17</v>
      </c>
      <c r="B20" s="8" t="s">
        <v>430</v>
      </c>
      <c r="C20" s="22">
        <v>3240300251</v>
      </c>
      <c r="D20" s="23" t="s">
        <v>360</v>
      </c>
      <c r="E20" s="17">
        <v>60</v>
      </c>
      <c r="F20" s="11">
        <v>10</v>
      </c>
      <c r="G20" s="10" t="s">
        <v>396</v>
      </c>
      <c r="H20" s="19">
        <f>(E20+F20)/80*100</f>
        <v>87.5</v>
      </c>
      <c r="I20" s="11">
        <v>90.570999999999998</v>
      </c>
      <c r="J20" s="10" t="s">
        <v>16</v>
      </c>
      <c r="K20" s="12">
        <v>0</v>
      </c>
      <c r="L20" s="10"/>
      <c r="M20" s="12">
        <v>0</v>
      </c>
      <c r="N20" s="10"/>
      <c r="O20" s="20">
        <f>I20*0.6+K20*0.2+M20*0.2</f>
        <v>54.342599999999997</v>
      </c>
      <c r="P20" s="7">
        <v>88.60759493670885</v>
      </c>
      <c r="Q20" s="24" t="s">
        <v>431</v>
      </c>
      <c r="R20" s="21">
        <f>0.05*H20+0.9*O20+0.05*P20</f>
        <v>57.713719746835437</v>
      </c>
      <c r="S20" s="13" t="s">
        <v>432</v>
      </c>
      <c r="T20" s="13" t="s">
        <v>433</v>
      </c>
      <c r="U20" s="25" t="s">
        <v>621</v>
      </c>
      <c r="V20" s="26"/>
    </row>
    <row r="21" spans="1:22" s="9" customFormat="1" ht="62.4" customHeight="1">
      <c r="A21" s="7">
        <v>18</v>
      </c>
      <c r="B21" s="8" t="s">
        <v>474</v>
      </c>
      <c r="C21" s="22">
        <v>3240300264</v>
      </c>
      <c r="D21" s="23" t="s">
        <v>467</v>
      </c>
      <c r="E21" s="17">
        <v>60</v>
      </c>
      <c r="F21" s="11">
        <v>18</v>
      </c>
      <c r="G21" s="10" t="s">
        <v>475</v>
      </c>
      <c r="H21" s="19">
        <f>(E21+F21)/78*100</f>
        <v>100</v>
      </c>
      <c r="I21" s="11">
        <v>88.2</v>
      </c>
      <c r="J21" s="10" t="s">
        <v>16</v>
      </c>
      <c r="K21" s="12">
        <v>0</v>
      </c>
      <c r="L21" s="10"/>
      <c r="M21" s="12">
        <v>0</v>
      </c>
      <c r="N21" s="10"/>
      <c r="O21" s="20">
        <f>I21*0.6+K21*0.2+M21*0.2</f>
        <v>52.92</v>
      </c>
      <c r="P21" s="7">
        <v>100</v>
      </c>
      <c r="Q21" s="24" t="s">
        <v>476</v>
      </c>
      <c r="R21" s="21">
        <f>0.05*H21+0.9*O21+0.05*P21</f>
        <v>57.628</v>
      </c>
      <c r="S21" s="13" t="s">
        <v>477</v>
      </c>
      <c r="T21" s="13" t="s">
        <v>478</v>
      </c>
      <c r="U21" s="25" t="s">
        <v>622</v>
      </c>
      <c r="V21" s="26"/>
    </row>
    <row r="22" spans="1:22" s="9" customFormat="1" ht="62.4" customHeight="1">
      <c r="A22" s="7">
        <v>19</v>
      </c>
      <c r="B22" s="8" t="s">
        <v>273</v>
      </c>
      <c r="C22" s="22" t="s">
        <v>274</v>
      </c>
      <c r="D22" s="23" t="s">
        <v>255</v>
      </c>
      <c r="E22" s="17">
        <v>60</v>
      </c>
      <c r="F22" s="11">
        <v>0</v>
      </c>
      <c r="G22" s="10" t="s">
        <v>275</v>
      </c>
      <c r="H22" s="19">
        <f>E22+F22</f>
        <v>60</v>
      </c>
      <c r="I22" s="11">
        <v>86.667000000000002</v>
      </c>
      <c r="J22" s="10" t="s">
        <v>16</v>
      </c>
      <c r="K22" s="12"/>
      <c r="L22" s="10"/>
      <c r="M22" s="12">
        <v>6.6669999999999998</v>
      </c>
      <c r="N22" s="10" t="s">
        <v>276</v>
      </c>
      <c r="O22" s="20">
        <f>I22*0.6+K22*100*0.2/16.667+M22*100*0.2/50</f>
        <v>54.667000000000002</v>
      </c>
      <c r="P22" s="7">
        <v>79</v>
      </c>
      <c r="Q22" s="24" t="s">
        <v>277</v>
      </c>
      <c r="R22" s="21">
        <f>H22*100*0.05/75+O22*0.9+P22*100*0.05/92</f>
        <v>57.493778260869568</v>
      </c>
      <c r="S22" s="13" t="s">
        <v>517</v>
      </c>
      <c r="T22" s="13" t="s">
        <v>572</v>
      </c>
      <c r="U22" s="25" t="s">
        <v>623</v>
      </c>
      <c r="V22" s="26"/>
    </row>
    <row r="23" spans="1:22" s="9" customFormat="1" ht="62.4" customHeight="1">
      <c r="A23" s="7">
        <v>20</v>
      </c>
      <c r="B23" s="8" t="s">
        <v>426</v>
      </c>
      <c r="C23" s="22">
        <v>3240300250</v>
      </c>
      <c r="D23" s="23" t="s">
        <v>360</v>
      </c>
      <c r="E23" s="17">
        <v>60</v>
      </c>
      <c r="F23" s="11">
        <v>10</v>
      </c>
      <c r="G23" s="10" t="s">
        <v>396</v>
      </c>
      <c r="H23" s="19">
        <f>(E23+F23)/80*100</f>
        <v>87.5</v>
      </c>
      <c r="I23" s="11">
        <v>90.867000000000004</v>
      </c>
      <c r="J23" s="10" t="s">
        <v>16</v>
      </c>
      <c r="K23" s="12">
        <v>0</v>
      </c>
      <c r="L23" s="10"/>
      <c r="M23" s="12">
        <v>0</v>
      </c>
      <c r="N23" s="10"/>
      <c r="O23" s="20">
        <f>I23*0.6+K23*0.2+M23*0.2</f>
        <v>54.520200000000003</v>
      </c>
      <c r="P23" s="7">
        <v>79.74683544303798</v>
      </c>
      <c r="Q23" s="24" t="s">
        <v>427</v>
      </c>
      <c r="R23" s="21">
        <f>0.05*H23+0.9*O23+0.05*P23</f>
        <v>57.430521772151906</v>
      </c>
      <c r="S23" s="13" t="s">
        <v>428</v>
      </c>
      <c r="T23" s="13" t="s">
        <v>429</v>
      </c>
      <c r="U23" s="25" t="s">
        <v>624</v>
      </c>
      <c r="V23" s="26"/>
    </row>
    <row r="24" spans="1:22" s="9" customFormat="1" ht="62.4" customHeight="1">
      <c r="A24" s="7">
        <v>21</v>
      </c>
      <c r="B24" s="8" t="s">
        <v>278</v>
      </c>
      <c r="C24" s="22" t="s">
        <v>279</v>
      </c>
      <c r="D24" s="23" t="s">
        <v>255</v>
      </c>
      <c r="E24" s="17">
        <v>60</v>
      </c>
      <c r="F24" s="11">
        <v>2</v>
      </c>
      <c r="G24" s="10" t="s">
        <v>280</v>
      </c>
      <c r="H24" s="19">
        <f>E24+F24</f>
        <v>62</v>
      </c>
      <c r="I24" s="11">
        <v>87.25</v>
      </c>
      <c r="J24" s="10" t="s">
        <v>16</v>
      </c>
      <c r="K24" s="12"/>
      <c r="L24" s="10"/>
      <c r="M24" s="12">
        <v>16</v>
      </c>
      <c r="N24" s="10" t="s">
        <v>281</v>
      </c>
      <c r="O24" s="20">
        <f>I24*0.6+K24*100*0.2/16.667+M24*100*0.2/50</f>
        <v>58.75</v>
      </c>
      <c r="P24" s="7">
        <v>0</v>
      </c>
      <c r="Q24" s="24"/>
      <c r="R24" s="21">
        <f>H24*100*0.05/75+O24*0.9+P24*100*0.05/92</f>
        <v>57.008333333333333</v>
      </c>
      <c r="S24" s="13" t="s">
        <v>518</v>
      </c>
      <c r="T24" s="13" t="s">
        <v>573</v>
      </c>
      <c r="U24" s="25" t="s">
        <v>625</v>
      </c>
      <c r="V24" s="26"/>
    </row>
    <row r="25" spans="1:22" s="9" customFormat="1" ht="62.4" customHeight="1">
      <c r="A25" s="7">
        <v>22</v>
      </c>
      <c r="B25" s="8" t="s">
        <v>282</v>
      </c>
      <c r="C25" s="22" t="s">
        <v>283</v>
      </c>
      <c r="D25" s="23" t="s">
        <v>255</v>
      </c>
      <c r="E25" s="17">
        <v>60</v>
      </c>
      <c r="F25" s="11">
        <v>10</v>
      </c>
      <c r="G25" s="10" t="s">
        <v>270</v>
      </c>
      <c r="H25" s="19">
        <f>E25+F25</f>
        <v>70</v>
      </c>
      <c r="I25" s="11">
        <v>87.917000000000002</v>
      </c>
      <c r="J25" s="10" t="s">
        <v>16</v>
      </c>
      <c r="K25" s="12"/>
      <c r="L25" s="10"/>
      <c r="M25" s="12">
        <v>2.5</v>
      </c>
      <c r="N25" s="10" t="s">
        <v>284</v>
      </c>
      <c r="O25" s="20">
        <f>I25*0.6+K25*100*0.2/16.667+M25*100*0.2/50</f>
        <v>53.7502</v>
      </c>
      <c r="P25" s="7">
        <v>66</v>
      </c>
      <c r="Q25" s="24" t="s">
        <v>285</v>
      </c>
      <c r="R25" s="21">
        <f>H25*100*0.05/75+O25*0.9+P25*100*0.05/92</f>
        <v>56.628803188405797</v>
      </c>
      <c r="S25" s="13" t="s">
        <v>519</v>
      </c>
      <c r="T25" s="13" t="s">
        <v>574</v>
      </c>
      <c r="U25" s="25" t="s">
        <v>626</v>
      </c>
      <c r="V25" s="26"/>
    </row>
    <row r="26" spans="1:22" s="9" customFormat="1" ht="62.4" customHeight="1">
      <c r="A26" s="7">
        <v>23</v>
      </c>
      <c r="B26" s="8" t="s">
        <v>434</v>
      </c>
      <c r="C26" s="22">
        <v>3240300252</v>
      </c>
      <c r="D26" s="23" t="s">
        <v>360</v>
      </c>
      <c r="E26" s="17">
        <v>60</v>
      </c>
      <c r="F26" s="11">
        <v>10</v>
      </c>
      <c r="G26" s="10" t="s">
        <v>396</v>
      </c>
      <c r="H26" s="19">
        <f>(E26+F26)/80*100</f>
        <v>87.5</v>
      </c>
      <c r="I26" s="11">
        <v>88.466999999999999</v>
      </c>
      <c r="J26" s="10" t="s">
        <v>16</v>
      </c>
      <c r="K26" s="12">
        <v>0</v>
      </c>
      <c r="L26" s="10"/>
      <c r="M26" s="12">
        <v>0</v>
      </c>
      <c r="N26" s="10"/>
      <c r="O26" s="20">
        <f>I26*0.6+K26*0.2+M26*0.2</f>
        <v>53.080199999999998</v>
      </c>
      <c r="P26" s="7">
        <v>81.012658227848107</v>
      </c>
      <c r="Q26" s="24" t="s">
        <v>435</v>
      </c>
      <c r="R26" s="21">
        <f>0.05*H26+0.9*O26+0.05*P26</f>
        <v>56.197812911392404</v>
      </c>
      <c r="S26" s="13" t="s">
        <v>436</v>
      </c>
      <c r="T26" s="13" t="s">
        <v>437</v>
      </c>
      <c r="U26" s="25" t="s">
        <v>627</v>
      </c>
      <c r="V26" s="26"/>
    </row>
    <row r="27" spans="1:22" s="9" customFormat="1" ht="62.4" customHeight="1">
      <c r="A27" s="7">
        <v>24</v>
      </c>
      <c r="B27" s="8" t="s">
        <v>139</v>
      </c>
      <c r="C27" s="22" t="s">
        <v>140</v>
      </c>
      <c r="D27" s="23" t="s">
        <v>113</v>
      </c>
      <c r="E27" s="17">
        <v>60</v>
      </c>
      <c r="F27" s="11">
        <v>10</v>
      </c>
      <c r="G27" s="10" t="s">
        <v>141</v>
      </c>
      <c r="H27" s="19">
        <f>(E27+F27)/75*100</f>
        <v>93.333333333333329</v>
      </c>
      <c r="I27" s="11">
        <v>87.5</v>
      </c>
      <c r="J27" s="10" t="s">
        <v>16</v>
      </c>
      <c r="K27" s="12">
        <v>0</v>
      </c>
      <c r="L27" s="10"/>
      <c r="M27" s="12">
        <v>0</v>
      </c>
      <c r="N27" s="10"/>
      <c r="O27" s="20">
        <f>I27*0.6+K27*0.2+M27*0.2</f>
        <v>52.5</v>
      </c>
      <c r="P27" s="7">
        <f>78/92*100</f>
        <v>84.782608695652172</v>
      </c>
      <c r="Q27" s="24" t="s">
        <v>142</v>
      </c>
      <c r="R27" s="21">
        <f>0.05*H27+0.9*O27+0.05*P27</f>
        <v>56.155797101449274</v>
      </c>
      <c r="S27" s="13" t="s">
        <v>520</v>
      </c>
      <c r="T27" s="13" t="s">
        <v>143</v>
      </c>
      <c r="U27" s="25" t="s">
        <v>628</v>
      </c>
      <c r="V27" s="26"/>
    </row>
    <row r="28" spans="1:22" s="9" customFormat="1" ht="62.4" customHeight="1">
      <c r="A28" s="7">
        <v>25</v>
      </c>
      <c r="B28" s="8" t="s">
        <v>370</v>
      </c>
      <c r="C28" s="22">
        <v>3240300236</v>
      </c>
      <c r="D28" s="23" t="s">
        <v>360</v>
      </c>
      <c r="E28" s="17">
        <v>60</v>
      </c>
      <c r="F28" s="11">
        <v>0</v>
      </c>
      <c r="G28" s="10"/>
      <c r="H28" s="19">
        <f>(E28+F28)/80*100</f>
        <v>75</v>
      </c>
      <c r="I28" s="11">
        <v>87.332999999999998</v>
      </c>
      <c r="J28" s="10" t="s">
        <v>16</v>
      </c>
      <c r="K28" s="12">
        <v>0</v>
      </c>
      <c r="L28" s="10"/>
      <c r="M28" s="12">
        <v>0</v>
      </c>
      <c r="N28" s="10"/>
      <c r="O28" s="20">
        <f>I28*0.6+K28*0.2+M28*0.2</f>
        <v>52.399799999999999</v>
      </c>
      <c r="P28" s="7">
        <v>100</v>
      </c>
      <c r="Q28" s="24" t="s">
        <v>371</v>
      </c>
      <c r="R28" s="21">
        <f>0.05*H28+0.9*O28+0.05*P28</f>
        <v>55.909820000000003</v>
      </c>
      <c r="S28" s="13" t="s">
        <v>372</v>
      </c>
      <c r="T28" s="13" t="s">
        <v>373</v>
      </c>
      <c r="U28" s="25" t="s">
        <v>629</v>
      </c>
      <c r="V28" s="26"/>
    </row>
    <row r="29" spans="1:22" s="9" customFormat="1" ht="62.4" customHeight="1">
      <c r="A29" s="7">
        <v>26</v>
      </c>
      <c r="B29" s="8" t="s">
        <v>286</v>
      </c>
      <c r="C29" s="22" t="s">
        <v>287</v>
      </c>
      <c r="D29" s="23" t="s">
        <v>255</v>
      </c>
      <c r="E29" s="17">
        <v>60</v>
      </c>
      <c r="F29" s="11">
        <v>6</v>
      </c>
      <c r="G29" s="10" t="s">
        <v>288</v>
      </c>
      <c r="H29" s="19">
        <f>E29+F29</f>
        <v>66</v>
      </c>
      <c r="I29" s="11">
        <v>86.667000000000002</v>
      </c>
      <c r="J29" s="10" t="s">
        <v>16</v>
      </c>
      <c r="K29" s="12"/>
      <c r="L29" s="10"/>
      <c r="M29" s="12">
        <v>10</v>
      </c>
      <c r="N29" s="10" t="s">
        <v>289</v>
      </c>
      <c r="O29" s="20">
        <f>I29*0.6+K29*100*0.2/16.667+M29*100*0.2/50</f>
        <v>56.0002</v>
      </c>
      <c r="P29" s="7">
        <v>9</v>
      </c>
      <c r="Q29" s="24" t="s">
        <v>290</v>
      </c>
      <c r="R29" s="21">
        <f>H29*100*0.05/75+O29*0.9+P29*100*0.05/92</f>
        <v>55.289310434782607</v>
      </c>
      <c r="S29" s="13" t="s">
        <v>532</v>
      </c>
      <c r="T29" s="13" t="s">
        <v>575</v>
      </c>
      <c r="U29" s="25" t="s">
        <v>630</v>
      </c>
      <c r="V29" s="26"/>
    </row>
    <row r="30" spans="1:22" s="9" customFormat="1" ht="62.4" customHeight="1">
      <c r="A30" s="7">
        <v>27</v>
      </c>
      <c r="B30" s="8" t="s">
        <v>380</v>
      </c>
      <c r="C30" s="22">
        <v>3240300238</v>
      </c>
      <c r="D30" s="23" t="s">
        <v>360</v>
      </c>
      <c r="E30" s="17">
        <v>60</v>
      </c>
      <c r="F30" s="11">
        <v>6</v>
      </c>
      <c r="G30" s="10" t="s">
        <v>381</v>
      </c>
      <c r="H30" s="19">
        <f>(E30+F30)/80*100</f>
        <v>82.5</v>
      </c>
      <c r="I30" s="11">
        <v>88.070999999999998</v>
      </c>
      <c r="J30" s="10" t="s">
        <v>16</v>
      </c>
      <c r="K30" s="12">
        <v>0</v>
      </c>
      <c r="L30" s="10"/>
      <c r="M30" s="12">
        <v>0</v>
      </c>
      <c r="N30" s="10"/>
      <c r="O30" s="20">
        <f>I30*0.6+K30*0.2+M30*0.2</f>
        <v>52.842599999999997</v>
      </c>
      <c r="P30" s="7">
        <v>69.620253164556971</v>
      </c>
      <c r="Q30" s="24" t="s">
        <v>382</v>
      </c>
      <c r="R30" s="21">
        <f>0.05*H30+0.9*O30+0.05*P30</f>
        <v>55.164352658227848</v>
      </c>
      <c r="S30" s="13" t="s">
        <v>383</v>
      </c>
      <c r="T30" s="13" t="s">
        <v>384</v>
      </c>
      <c r="U30" s="25" t="s">
        <v>631</v>
      </c>
      <c r="V30" s="26"/>
    </row>
    <row r="31" spans="1:22" s="9" customFormat="1" ht="62.4" customHeight="1">
      <c r="A31" s="7">
        <v>28</v>
      </c>
      <c r="B31" s="8" t="s">
        <v>404</v>
      </c>
      <c r="C31" s="22">
        <v>3240300243</v>
      </c>
      <c r="D31" s="23" t="s">
        <v>360</v>
      </c>
      <c r="E31" s="17">
        <v>60</v>
      </c>
      <c r="F31" s="11">
        <v>4</v>
      </c>
      <c r="G31" s="10" t="s">
        <v>405</v>
      </c>
      <c r="H31" s="19">
        <f>(E31+F31)/80*100</f>
        <v>80</v>
      </c>
      <c r="I31" s="11">
        <v>87.332999999999998</v>
      </c>
      <c r="J31" s="10" t="s">
        <v>16</v>
      </c>
      <c r="K31" s="12">
        <v>0</v>
      </c>
      <c r="L31" s="10"/>
      <c r="M31" s="12">
        <v>0</v>
      </c>
      <c r="N31" s="10"/>
      <c r="O31" s="20">
        <f>I31*0.6+K31*0.2+M31*0.2</f>
        <v>52.399799999999999</v>
      </c>
      <c r="P31" s="7">
        <v>79.74683544303798</v>
      </c>
      <c r="Q31" s="24" t="s">
        <v>406</v>
      </c>
      <c r="R31" s="21">
        <f>0.05*H31+0.9*O31+0.05*P31</f>
        <v>55.147161772151904</v>
      </c>
      <c r="S31" s="13" t="s">
        <v>407</v>
      </c>
      <c r="T31" s="13" t="s">
        <v>408</v>
      </c>
      <c r="U31" s="25" t="s">
        <v>632</v>
      </c>
      <c r="V31" s="26"/>
    </row>
    <row r="32" spans="1:22" s="9" customFormat="1" ht="62.4" customHeight="1">
      <c r="A32" s="7">
        <v>29</v>
      </c>
      <c r="B32" s="8" t="s">
        <v>144</v>
      </c>
      <c r="C32" s="22" t="s">
        <v>145</v>
      </c>
      <c r="D32" s="23" t="s">
        <v>113</v>
      </c>
      <c r="E32" s="17">
        <v>60</v>
      </c>
      <c r="F32" s="11">
        <v>10</v>
      </c>
      <c r="G32" s="10" t="s">
        <v>146</v>
      </c>
      <c r="H32" s="19">
        <f>(E32+F32)/75*100</f>
        <v>93.333333333333329</v>
      </c>
      <c r="I32" s="11">
        <v>86.25</v>
      </c>
      <c r="J32" s="10" t="s">
        <v>16</v>
      </c>
      <c r="K32" s="12">
        <v>0</v>
      </c>
      <c r="L32" s="10"/>
      <c r="M32" s="12">
        <v>0</v>
      </c>
      <c r="N32" s="10"/>
      <c r="O32" s="20">
        <f>I32*0.6+K32*0.2+M32*0.2</f>
        <v>51.75</v>
      </c>
      <c r="P32" s="7">
        <f>70/92*100</f>
        <v>76.08695652173914</v>
      </c>
      <c r="Q32" s="24" t="s">
        <v>147</v>
      </c>
      <c r="R32" s="21">
        <f>0.05*H32+0.9*O32+0.05*P32</f>
        <v>55.046014492753628</v>
      </c>
      <c r="S32" s="13" t="s">
        <v>533</v>
      </c>
      <c r="T32" s="13" t="s">
        <v>148</v>
      </c>
      <c r="U32" s="25" t="s">
        <v>633</v>
      </c>
      <c r="V32" s="26"/>
    </row>
    <row r="33" spans="1:22" s="9" customFormat="1" ht="62.4" customHeight="1">
      <c r="A33" s="7">
        <v>30</v>
      </c>
      <c r="B33" s="8" t="s">
        <v>149</v>
      </c>
      <c r="C33" s="22" t="s">
        <v>150</v>
      </c>
      <c r="D33" s="23" t="s">
        <v>113</v>
      </c>
      <c r="E33" s="17">
        <v>60</v>
      </c>
      <c r="F33" s="11">
        <v>10</v>
      </c>
      <c r="G33" s="10" t="s">
        <v>151</v>
      </c>
      <c r="H33" s="19">
        <f>(E33+F33)/75*100</f>
        <v>93.333333333333329</v>
      </c>
      <c r="I33" s="11">
        <v>87.832999999999998</v>
      </c>
      <c r="J33" s="10" t="s">
        <v>16</v>
      </c>
      <c r="K33" s="12">
        <v>0</v>
      </c>
      <c r="L33" s="10"/>
      <c r="M33" s="12">
        <v>0</v>
      </c>
      <c r="N33" s="10"/>
      <c r="O33" s="20">
        <f>I33*0.6+K33*0.2+M33*0.2</f>
        <v>52.699799999999996</v>
      </c>
      <c r="P33" s="7">
        <f>51/92*100</f>
        <v>55.434782608695656</v>
      </c>
      <c r="Q33" s="24" t="s">
        <v>152</v>
      </c>
      <c r="R33" s="21">
        <f>0.05*H33+0.9*O33+0.05*P33</f>
        <v>54.868225797101445</v>
      </c>
      <c r="S33" s="13" t="s">
        <v>521</v>
      </c>
      <c r="T33" s="13" t="s">
        <v>153</v>
      </c>
      <c r="U33" s="25" t="s">
        <v>634</v>
      </c>
      <c r="V33" s="26"/>
    </row>
    <row r="34" spans="1:22" s="9" customFormat="1" ht="62.4" customHeight="1">
      <c r="A34" s="7">
        <v>31</v>
      </c>
      <c r="B34" s="8" t="s">
        <v>154</v>
      </c>
      <c r="C34" s="22" t="s">
        <v>155</v>
      </c>
      <c r="D34" s="23" t="s">
        <v>113</v>
      </c>
      <c r="E34" s="17">
        <v>60</v>
      </c>
      <c r="F34" s="11">
        <v>10</v>
      </c>
      <c r="G34" s="10" t="s">
        <v>156</v>
      </c>
      <c r="H34" s="19">
        <f>(E34+F34)/75*100</f>
        <v>93.333333333333329</v>
      </c>
      <c r="I34" s="11">
        <v>88.917000000000002</v>
      </c>
      <c r="J34" s="10" t="s">
        <v>16</v>
      </c>
      <c r="K34" s="12">
        <v>0</v>
      </c>
      <c r="L34" s="10"/>
      <c r="M34" s="12">
        <f>5/50*100</f>
        <v>10</v>
      </c>
      <c r="N34" s="10" t="s">
        <v>157</v>
      </c>
      <c r="O34" s="20">
        <f>I34*0.6+K34*0.2+M34*0.2</f>
        <v>55.350200000000001</v>
      </c>
      <c r="P34" s="7">
        <f>7/92*100</f>
        <v>7.608695652173914</v>
      </c>
      <c r="Q34" s="24" t="s">
        <v>132</v>
      </c>
      <c r="R34" s="21">
        <f>0.05*H34+0.9*O34+0.05*P34</f>
        <v>54.862281449275365</v>
      </c>
      <c r="S34" s="13" t="s">
        <v>534</v>
      </c>
      <c r="T34" s="13" t="s">
        <v>158</v>
      </c>
      <c r="U34" s="25" t="s">
        <v>635</v>
      </c>
      <c r="V34" s="26"/>
    </row>
    <row r="35" spans="1:22" s="9" customFormat="1" ht="62.4" customHeight="1">
      <c r="A35" s="7">
        <v>32</v>
      </c>
      <c r="B35" s="8" t="s">
        <v>422</v>
      </c>
      <c r="C35" s="22">
        <v>3240300249</v>
      </c>
      <c r="D35" s="23" t="s">
        <v>360</v>
      </c>
      <c r="E35" s="17">
        <v>60</v>
      </c>
      <c r="F35" s="11">
        <v>10</v>
      </c>
      <c r="G35" s="10" t="s">
        <v>396</v>
      </c>
      <c r="H35" s="19">
        <f>(E35+F35)/80*100</f>
        <v>87.5</v>
      </c>
      <c r="I35" s="11">
        <v>92.286000000000001</v>
      </c>
      <c r="J35" s="10" t="s">
        <v>16</v>
      </c>
      <c r="K35" s="12">
        <v>0</v>
      </c>
      <c r="L35" s="10"/>
      <c r="M35" s="12">
        <v>0</v>
      </c>
      <c r="N35" s="10"/>
      <c r="O35" s="20">
        <f>I35*0.6+K35*0.2+M35*0.2</f>
        <v>55.371600000000001</v>
      </c>
      <c r="P35" s="7">
        <v>11.39240506329114</v>
      </c>
      <c r="Q35" s="24" t="s">
        <v>423</v>
      </c>
      <c r="R35" s="21">
        <f>0.05*H35+0.9*O35+0.05*P35</f>
        <v>54.779060253164559</v>
      </c>
      <c r="S35" s="13" t="s">
        <v>424</v>
      </c>
      <c r="T35" s="13" t="s">
        <v>425</v>
      </c>
      <c r="U35" s="25" t="s">
        <v>636</v>
      </c>
      <c r="V35" s="26"/>
    </row>
    <row r="36" spans="1:22" s="9" customFormat="1" ht="62.4" customHeight="1">
      <c r="A36" s="7">
        <v>33</v>
      </c>
      <c r="B36" s="8" t="s">
        <v>359</v>
      </c>
      <c r="C36" s="22">
        <v>3240300234</v>
      </c>
      <c r="D36" s="23" t="s">
        <v>360</v>
      </c>
      <c r="E36" s="17">
        <v>60</v>
      </c>
      <c r="F36" s="11">
        <v>20</v>
      </c>
      <c r="G36" s="10" t="s">
        <v>361</v>
      </c>
      <c r="H36" s="19">
        <f>(E36+F36)/80*100</f>
        <v>100</v>
      </c>
      <c r="I36" s="11">
        <v>86.2</v>
      </c>
      <c r="J36" s="10" t="s">
        <v>16</v>
      </c>
      <c r="K36" s="12">
        <v>0</v>
      </c>
      <c r="L36" s="10"/>
      <c r="M36" s="12">
        <v>0</v>
      </c>
      <c r="N36" s="10"/>
      <c r="O36" s="20">
        <f>I36*0.6+K36*0.2+M36*0.2</f>
        <v>51.72</v>
      </c>
      <c r="P36" s="7">
        <v>63.291139240506332</v>
      </c>
      <c r="Q36" s="24" t="s">
        <v>362</v>
      </c>
      <c r="R36" s="21">
        <f>0.05*H36+0.9*O36+0.05*P36</f>
        <v>54.712556962025317</v>
      </c>
      <c r="S36" s="13" t="s">
        <v>363</v>
      </c>
      <c r="T36" s="13" t="s">
        <v>364</v>
      </c>
      <c r="U36" s="25" t="s">
        <v>637</v>
      </c>
      <c r="V36" s="26"/>
    </row>
    <row r="37" spans="1:22" s="9" customFormat="1" ht="62.4" customHeight="1">
      <c r="A37" s="7">
        <v>34</v>
      </c>
      <c r="B37" s="8" t="s">
        <v>159</v>
      </c>
      <c r="C37" s="22" t="s">
        <v>160</v>
      </c>
      <c r="D37" s="23" t="s">
        <v>113</v>
      </c>
      <c r="E37" s="17">
        <v>60</v>
      </c>
      <c r="F37" s="11">
        <v>10</v>
      </c>
      <c r="G37" s="10" t="s">
        <v>161</v>
      </c>
      <c r="H37" s="19">
        <f>(E37+F37)/75*100</f>
        <v>93.333333333333329</v>
      </c>
      <c r="I37" s="11">
        <v>86.832999999999998</v>
      </c>
      <c r="J37" s="10" t="s">
        <v>16</v>
      </c>
      <c r="K37" s="12">
        <v>0</v>
      </c>
      <c r="L37" s="10"/>
      <c r="M37" s="12">
        <v>0</v>
      </c>
      <c r="N37" s="10"/>
      <c r="O37" s="20">
        <f>I37*0.6+K37*0.2+M37*0.2</f>
        <v>52.099799999999995</v>
      </c>
      <c r="P37" s="7">
        <f>58/92*100</f>
        <v>63.04347826086957</v>
      </c>
      <c r="Q37" s="24" t="s">
        <v>162</v>
      </c>
      <c r="R37" s="21">
        <f>0.05*H37+0.9*O37+0.05*P37</f>
        <v>54.708660579710134</v>
      </c>
      <c r="S37" s="13" t="s">
        <v>510</v>
      </c>
      <c r="T37" s="13" t="s">
        <v>163</v>
      </c>
      <c r="U37" s="25" t="s">
        <v>638</v>
      </c>
      <c r="V37" s="26"/>
    </row>
    <row r="38" spans="1:22" s="9" customFormat="1" ht="62.4" customHeight="1">
      <c r="A38" s="7">
        <v>35</v>
      </c>
      <c r="B38" s="8" t="s">
        <v>164</v>
      </c>
      <c r="C38" s="22" t="s">
        <v>165</v>
      </c>
      <c r="D38" s="23" t="s">
        <v>113</v>
      </c>
      <c r="E38" s="17">
        <v>60</v>
      </c>
      <c r="F38" s="11">
        <v>10</v>
      </c>
      <c r="G38" s="10" t="s">
        <v>166</v>
      </c>
      <c r="H38" s="19">
        <f>(E38+F38)/75*100</f>
        <v>93.333333333333329</v>
      </c>
      <c r="I38" s="11">
        <v>86.582999999999998</v>
      </c>
      <c r="J38" s="10" t="s">
        <v>16</v>
      </c>
      <c r="K38" s="12">
        <v>0</v>
      </c>
      <c r="L38" s="10"/>
      <c r="M38" s="12">
        <v>0</v>
      </c>
      <c r="N38" s="10"/>
      <c r="O38" s="20">
        <f>I38*0.6+K38*0.2+M38*0.2</f>
        <v>51.949799999999996</v>
      </c>
      <c r="P38" s="7">
        <f>58/92*100</f>
        <v>63.04347826086957</v>
      </c>
      <c r="Q38" s="24" t="s">
        <v>167</v>
      </c>
      <c r="R38" s="21">
        <f>0.05*H38+0.9*O38+0.05*P38</f>
        <v>54.573660579710136</v>
      </c>
      <c r="S38" s="13" t="s">
        <v>522</v>
      </c>
      <c r="T38" s="13" t="s">
        <v>168</v>
      </c>
      <c r="U38" s="25" t="s">
        <v>639</v>
      </c>
      <c r="V38" s="26"/>
    </row>
    <row r="39" spans="1:22" s="9" customFormat="1" ht="62.4" customHeight="1">
      <c r="A39" s="7">
        <v>36</v>
      </c>
      <c r="B39" s="8" t="s">
        <v>400</v>
      </c>
      <c r="C39" s="22">
        <v>3240300242</v>
      </c>
      <c r="D39" s="23" t="s">
        <v>360</v>
      </c>
      <c r="E39" s="17">
        <v>60</v>
      </c>
      <c r="F39" s="11">
        <v>2</v>
      </c>
      <c r="G39" s="10" t="s">
        <v>366</v>
      </c>
      <c r="H39" s="19">
        <f>(E39+F39)/80*100</f>
        <v>77.5</v>
      </c>
      <c r="I39" s="11">
        <v>92.533000000000001</v>
      </c>
      <c r="J39" s="10" t="s">
        <v>16</v>
      </c>
      <c r="K39" s="12">
        <v>0</v>
      </c>
      <c r="L39" s="10"/>
      <c r="M39" s="12">
        <v>0</v>
      </c>
      <c r="N39" s="10"/>
      <c r="O39" s="20">
        <f>I39*0.6+K39*0.2+M39*0.2</f>
        <v>55.519799999999996</v>
      </c>
      <c r="P39" s="7">
        <v>10.126582278481013</v>
      </c>
      <c r="Q39" s="24" t="s">
        <v>401</v>
      </c>
      <c r="R39" s="21">
        <f>0.05*H39+0.9*O39+0.05*P39</f>
        <v>54.349149113924049</v>
      </c>
      <c r="S39" s="13" t="s">
        <v>402</v>
      </c>
      <c r="T39" s="13" t="s">
        <v>403</v>
      </c>
      <c r="U39" s="25" t="s">
        <v>640</v>
      </c>
      <c r="V39" s="26"/>
    </row>
    <row r="40" spans="1:22" s="9" customFormat="1" ht="62.4" customHeight="1">
      <c r="A40" s="7">
        <v>37</v>
      </c>
      <c r="B40" s="8" t="s">
        <v>169</v>
      </c>
      <c r="C40" s="22" t="s">
        <v>170</v>
      </c>
      <c r="D40" s="23" t="s">
        <v>113</v>
      </c>
      <c r="E40" s="17">
        <v>60</v>
      </c>
      <c r="F40" s="11">
        <v>8</v>
      </c>
      <c r="G40" s="10" t="s">
        <v>171</v>
      </c>
      <c r="H40" s="19">
        <f>(E40+F40)/75*100</f>
        <v>90.666666666666657</v>
      </c>
      <c r="I40" s="11">
        <v>87.917000000000002</v>
      </c>
      <c r="J40" s="10" t="s">
        <v>16</v>
      </c>
      <c r="K40" s="12">
        <v>0</v>
      </c>
      <c r="L40" s="10"/>
      <c r="M40" s="12">
        <v>0</v>
      </c>
      <c r="N40" s="10"/>
      <c r="O40" s="20">
        <f>I40*0.6+K40*0.2+M40*0.2</f>
        <v>52.7502</v>
      </c>
      <c r="P40" s="7">
        <f>42/92*100</f>
        <v>45.652173913043477</v>
      </c>
      <c r="Q40" s="24" t="s">
        <v>172</v>
      </c>
      <c r="R40" s="21">
        <f>0.05*H40+0.9*O40+0.05*P40</f>
        <v>54.291122028985505</v>
      </c>
      <c r="S40" s="13" t="s">
        <v>523</v>
      </c>
      <c r="T40" s="13" t="s">
        <v>173</v>
      </c>
      <c r="U40" s="25" t="s">
        <v>641</v>
      </c>
      <c r="V40" s="26"/>
    </row>
    <row r="41" spans="1:22" s="9" customFormat="1" ht="62.4" customHeight="1">
      <c r="A41" s="7">
        <v>38</v>
      </c>
      <c r="B41" s="8" t="s">
        <v>291</v>
      </c>
      <c r="C41" s="22" t="s">
        <v>292</v>
      </c>
      <c r="D41" s="23" t="s">
        <v>255</v>
      </c>
      <c r="E41" s="17">
        <v>60</v>
      </c>
      <c r="F41" s="11">
        <v>10</v>
      </c>
      <c r="G41" s="10" t="s">
        <v>293</v>
      </c>
      <c r="H41" s="19">
        <f>E41+F41</f>
        <v>70</v>
      </c>
      <c r="I41" s="11">
        <v>86.167000000000002</v>
      </c>
      <c r="J41" s="10" t="s">
        <v>16</v>
      </c>
      <c r="K41" s="12"/>
      <c r="L41" s="10"/>
      <c r="M41" s="12"/>
      <c r="N41" s="10"/>
      <c r="O41" s="20">
        <f>I41*0.6+K41*100*0.2/16.667+M41*100*0.2/50</f>
        <v>51.700200000000002</v>
      </c>
      <c r="P41" s="7">
        <v>56</v>
      </c>
      <c r="Q41" s="24" t="s">
        <v>294</v>
      </c>
      <c r="R41" s="21">
        <f>H41*100*0.05/75+O41*0.9+P41*100*0.05/92</f>
        <v>54.240324927536228</v>
      </c>
      <c r="S41" s="13" t="s">
        <v>524</v>
      </c>
      <c r="T41" s="13" t="s">
        <v>576</v>
      </c>
      <c r="U41" s="25" t="s">
        <v>642</v>
      </c>
      <c r="V41" s="26"/>
    </row>
    <row r="42" spans="1:22" s="9" customFormat="1" ht="62.4" customHeight="1">
      <c r="A42" s="7">
        <v>39</v>
      </c>
      <c r="B42" s="8" t="s">
        <v>295</v>
      </c>
      <c r="C42" s="22" t="s">
        <v>296</v>
      </c>
      <c r="D42" s="23" t="s">
        <v>255</v>
      </c>
      <c r="E42" s="17">
        <v>60</v>
      </c>
      <c r="F42" s="11">
        <v>10</v>
      </c>
      <c r="G42" s="10" t="s">
        <v>297</v>
      </c>
      <c r="H42" s="19">
        <f>E42+F42</f>
        <v>70</v>
      </c>
      <c r="I42" s="11">
        <v>87.667000000000002</v>
      </c>
      <c r="J42" s="10" t="s">
        <v>16</v>
      </c>
      <c r="K42" s="12"/>
      <c r="L42" s="10"/>
      <c r="M42" s="12"/>
      <c r="N42" s="10"/>
      <c r="O42" s="20">
        <f>I42*0.6+K42*100*0.2/16.667+M42*100*0.2/50</f>
        <v>52.600200000000001</v>
      </c>
      <c r="P42" s="7">
        <v>40</v>
      </c>
      <c r="Q42" s="24" t="s">
        <v>298</v>
      </c>
      <c r="R42" s="21">
        <f>H42*100*0.05/75+O42*0.9+P42*100*0.05/92</f>
        <v>54.180759710144926</v>
      </c>
      <c r="S42" s="13" t="s">
        <v>535</v>
      </c>
      <c r="T42" s="13" t="s">
        <v>577</v>
      </c>
      <c r="U42" s="25" t="s">
        <v>643</v>
      </c>
      <c r="V42" s="26"/>
    </row>
    <row r="43" spans="1:22" s="9" customFormat="1" ht="62.4" customHeight="1">
      <c r="A43" s="7">
        <v>40</v>
      </c>
      <c r="B43" s="8" t="s">
        <v>46</v>
      </c>
      <c r="C43" s="22">
        <v>8240310284</v>
      </c>
      <c r="D43" s="23" t="s">
        <v>18</v>
      </c>
      <c r="E43" s="17">
        <v>60</v>
      </c>
      <c r="F43" s="11">
        <v>14</v>
      </c>
      <c r="G43" s="10" t="s">
        <v>47</v>
      </c>
      <c r="H43" s="19">
        <f>(E43+F43)/120*100</f>
        <v>61.666666666666671</v>
      </c>
      <c r="I43" s="11">
        <v>87.614999999999995</v>
      </c>
      <c r="J43" s="10" t="s">
        <v>16</v>
      </c>
      <c r="K43" s="12"/>
      <c r="L43" s="10"/>
      <c r="M43" s="12"/>
      <c r="N43" s="10"/>
      <c r="O43" s="20">
        <f>0.6*I43+0.2*K43+0.2*M43</f>
        <v>52.568999999999996</v>
      </c>
      <c r="P43" s="7">
        <v>74.72527472527473</v>
      </c>
      <c r="Q43" s="24" t="s">
        <v>48</v>
      </c>
      <c r="R43" s="21">
        <f>0.05*H43+0.9*O43+0.05*P43</f>
        <v>54.131697069597067</v>
      </c>
      <c r="S43" s="13" t="s">
        <v>49</v>
      </c>
      <c r="T43" s="13" t="s">
        <v>49</v>
      </c>
      <c r="U43" s="25" t="s">
        <v>644</v>
      </c>
      <c r="V43" s="26"/>
    </row>
    <row r="44" spans="1:22" s="9" customFormat="1" ht="62.4" customHeight="1">
      <c r="A44" s="7">
        <v>41</v>
      </c>
      <c r="B44" s="8" t="s">
        <v>68</v>
      </c>
      <c r="C44" s="22">
        <v>8240310291</v>
      </c>
      <c r="D44" s="23" t="s">
        <v>18</v>
      </c>
      <c r="E44" s="17">
        <v>60</v>
      </c>
      <c r="F44" s="11">
        <v>10</v>
      </c>
      <c r="G44" s="10" t="s">
        <v>31</v>
      </c>
      <c r="H44" s="19">
        <f>(E44+F44)/120*100</f>
        <v>58.333333333333336</v>
      </c>
      <c r="I44" s="11">
        <v>88.076999999999998</v>
      </c>
      <c r="J44" s="10" t="s">
        <v>16</v>
      </c>
      <c r="K44" s="12"/>
      <c r="L44" s="10"/>
      <c r="M44" s="12"/>
      <c r="N44" s="10"/>
      <c r="O44" s="20">
        <f>0.6*I44+0.2*K44+0.2*M44</f>
        <v>52.846199999999996</v>
      </c>
      <c r="P44" s="7">
        <v>72.527472527472526</v>
      </c>
      <c r="Q44" s="24" t="s">
        <v>69</v>
      </c>
      <c r="R44" s="21">
        <f>0.05*H44+0.9*O44+0.05*P44</f>
        <v>54.104620293040291</v>
      </c>
      <c r="S44" s="13" t="s">
        <v>70</v>
      </c>
      <c r="T44" s="13" t="s">
        <v>70</v>
      </c>
      <c r="U44" s="25" t="s">
        <v>645</v>
      </c>
      <c r="V44" s="26"/>
    </row>
    <row r="45" spans="1:22" s="9" customFormat="1" ht="62.4" customHeight="1">
      <c r="A45" s="7">
        <v>42</v>
      </c>
      <c r="B45" s="8" t="s">
        <v>84</v>
      </c>
      <c r="C45" s="22">
        <v>3240300260</v>
      </c>
      <c r="D45" s="23" t="s">
        <v>360</v>
      </c>
      <c r="E45" s="17">
        <v>60</v>
      </c>
      <c r="F45" s="11">
        <v>10</v>
      </c>
      <c r="G45" s="10" t="s">
        <v>396</v>
      </c>
      <c r="H45" s="19">
        <f>(E45+F45)/80*100</f>
        <v>87.5</v>
      </c>
      <c r="I45" s="11">
        <v>88.286000000000001</v>
      </c>
      <c r="J45" s="10" t="s">
        <v>16</v>
      </c>
      <c r="K45" s="12">
        <v>0</v>
      </c>
      <c r="L45" s="10"/>
      <c r="M45" s="12">
        <v>0</v>
      </c>
      <c r="N45" s="10"/>
      <c r="O45" s="20">
        <f>I45*0.6+K45*0.2+M45*0.2</f>
        <v>52.971600000000002</v>
      </c>
      <c r="P45" s="7">
        <v>37.974683544303801</v>
      </c>
      <c r="Q45" s="24" t="s">
        <v>457</v>
      </c>
      <c r="R45" s="21">
        <f>0.05*H45+0.9*O45+0.05*P45</f>
        <v>53.948174177215193</v>
      </c>
      <c r="S45" s="13" t="s">
        <v>458</v>
      </c>
      <c r="T45" s="13" t="s">
        <v>459</v>
      </c>
      <c r="U45" s="25" t="s">
        <v>646</v>
      </c>
      <c r="V45" s="26"/>
    </row>
    <row r="46" spans="1:22" s="9" customFormat="1" ht="62.4" customHeight="1">
      <c r="A46" s="7">
        <v>43</v>
      </c>
      <c r="B46" s="8" t="s">
        <v>174</v>
      </c>
      <c r="C46" s="22" t="s">
        <v>175</v>
      </c>
      <c r="D46" s="23" t="s">
        <v>113</v>
      </c>
      <c r="E46" s="17">
        <v>60</v>
      </c>
      <c r="F46" s="11">
        <v>10</v>
      </c>
      <c r="G46" s="10" t="s">
        <v>176</v>
      </c>
      <c r="H46" s="19">
        <f>(E46+F46)/75*100</f>
        <v>93.333333333333329</v>
      </c>
      <c r="I46" s="11">
        <v>86.25</v>
      </c>
      <c r="J46" s="10" t="s">
        <v>16</v>
      </c>
      <c r="K46" s="12">
        <v>0</v>
      </c>
      <c r="L46" s="10"/>
      <c r="M46" s="12">
        <v>0</v>
      </c>
      <c r="N46" s="10"/>
      <c r="O46" s="20">
        <f>I46*0.6+K46*0.2+M46*0.2</f>
        <v>51.75</v>
      </c>
      <c r="P46" s="7">
        <f>48/92*100</f>
        <v>52.173913043478258</v>
      </c>
      <c r="Q46" s="24" t="s">
        <v>177</v>
      </c>
      <c r="R46" s="21">
        <f>0.05*H46+0.9*O46+0.05*P46</f>
        <v>53.850362318840581</v>
      </c>
      <c r="S46" s="13" t="s">
        <v>525</v>
      </c>
      <c r="T46" s="13" t="s">
        <v>178</v>
      </c>
      <c r="U46" s="25" t="s">
        <v>647</v>
      </c>
      <c r="V46" s="26"/>
    </row>
    <row r="47" spans="1:22" s="9" customFormat="1" ht="62.4" customHeight="1">
      <c r="A47" s="7">
        <v>44</v>
      </c>
      <c r="B47" s="8" t="s">
        <v>447</v>
      </c>
      <c r="C47" s="22">
        <v>3240300256</v>
      </c>
      <c r="D47" s="23" t="s">
        <v>360</v>
      </c>
      <c r="E47" s="17">
        <v>60</v>
      </c>
      <c r="F47" s="11">
        <v>6</v>
      </c>
      <c r="G47" s="10" t="s">
        <v>381</v>
      </c>
      <c r="H47" s="19">
        <f>(E47+F47)/80*100</f>
        <v>82.5</v>
      </c>
      <c r="I47" s="11">
        <v>91.286000000000001</v>
      </c>
      <c r="J47" s="10" t="s">
        <v>16</v>
      </c>
      <c r="K47" s="12">
        <v>0</v>
      </c>
      <c r="L47" s="10"/>
      <c r="M47" s="12">
        <v>0</v>
      </c>
      <c r="N47" s="10"/>
      <c r="O47" s="20">
        <f>I47*0.6+K47*0.2+M47*0.2</f>
        <v>54.771599999999999</v>
      </c>
      <c r="P47" s="7">
        <v>7.59493670886076</v>
      </c>
      <c r="Q47" s="24" t="s">
        <v>448</v>
      </c>
      <c r="R47" s="21">
        <f>0.05*H47+0.9*O47+0.05*P47</f>
        <v>53.799186835443038</v>
      </c>
      <c r="S47" s="13" t="s">
        <v>449</v>
      </c>
      <c r="T47" s="13" t="s">
        <v>450</v>
      </c>
      <c r="U47" s="25" t="s">
        <v>648</v>
      </c>
      <c r="V47" s="26"/>
    </row>
    <row r="48" spans="1:22" s="9" customFormat="1" ht="62.4" customHeight="1">
      <c r="A48" s="7">
        <v>45</v>
      </c>
      <c r="B48" s="8" t="s">
        <v>179</v>
      </c>
      <c r="C48" s="22" t="s">
        <v>180</v>
      </c>
      <c r="D48" s="23" t="s">
        <v>113</v>
      </c>
      <c r="E48" s="17">
        <v>60</v>
      </c>
      <c r="F48" s="11">
        <v>10</v>
      </c>
      <c r="G48" s="10" t="s">
        <v>181</v>
      </c>
      <c r="H48" s="19">
        <f>(E48+F48)/75*100</f>
        <v>93.333333333333329</v>
      </c>
      <c r="I48" s="11">
        <v>86.917000000000002</v>
      </c>
      <c r="J48" s="10" t="s">
        <v>16</v>
      </c>
      <c r="K48" s="12">
        <v>0</v>
      </c>
      <c r="L48" s="10"/>
      <c r="M48" s="12">
        <v>0</v>
      </c>
      <c r="N48" s="10"/>
      <c r="O48" s="20">
        <f>I48*0.6+K48*0.2+M48*0.2</f>
        <v>52.150199999999998</v>
      </c>
      <c r="P48" s="7">
        <f>40/92*100</f>
        <v>43.478260869565219</v>
      </c>
      <c r="Q48" s="24" t="s">
        <v>182</v>
      </c>
      <c r="R48" s="21">
        <f>0.05*H48+0.9*O48+0.05*P48</f>
        <v>53.775759710144925</v>
      </c>
      <c r="S48" s="13" t="s">
        <v>536</v>
      </c>
      <c r="T48" s="13" t="s">
        <v>183</v>
      </c>
      <c r="U48" s="25" t="s">
        <v>649</v>
      </c>
      <c r="V48" s="26"/>
    </row>
    <row r="49" spans="1:22" s="9" customFormat="1" ht="62.4" customHeight="1">
      <c r="A49" s="7">
        <v>46</v>
      </c>
      <c r="B49" s="8" t="s">
        <v>299</v>
      </c>
      <c r="C49" s="22" t="s">
        <v>300</v>
      </c>
      <c r="D49" s="23" t="s">
        <v>255</v>
      </c>
      <c r="E49" s="17">
        <v>60</v>
      </c>
      <c r="F49" s="11">
        <v>10</v>
      </c>
      <c r="G49" s="10" t="s">
        <v>301</v>
      </c>
      <c r="H49" s="19">
        <f>E49+F49</f>
        <v>70</v>
      </c>
      <c r="I49" s="11">
        <v>90.167000000000002</v>
      </c>
      <c r="J49" s="10" t="s">
        <v>16</v>
      </c>
      <c r="K49" s="12"/>
      <c r="L49" s="10"/>
      <c r="M49" s="12"/>
      <c r="N49" s="10"/>
      <c r="O49" s="20">
        <f>I49*0.6+K49*100*0.2/16.667+M49*100*0.2/50</f>
        <v>54.100200000000001</v>
      </c>
      <c r="P49" s="7">
        <v>7</v>
      </c>
      <c r="Q49" s="24" t="s">
        <v>302</v>
      </c>
      <c r="R49" s="21">
        <f>H49*100*0.05/75+O49*0.9+P49*100*0.05/92</f>
        <v>53.737281449275365</v>
      </c>
      <c r="S49" s="13" t="s">
        <v>537</v>
      </c>
      <c r="T49" s="13" t="s">
        <v>578</v>
      </c>
      <c r="U49" s="25" t="s">
        <v>650</v>
      </c>
      <c r="V49" s="26"/>
    </row>
    <row r="50" spans="1:22" s="9" customFormat="1" ht="62.4" customHeight="1">
      <c r="A50" s="7">
        <v>47</v>
      </c>
      <c r="B50" s="8" t="s">
        <v>303</v>
      </c>
      <c r="C50" s="22" t="s">
        <v>304</v>
      </c>
      <c r="D50" s="23" t="s">
        <v>255</v>
      </c>
      <c r="E50" s="17">
        <v>60</v>
      </c>
      <c r="F50" s="11">
        <v>4</v>
      </c>
      <c r="G50" s="10" t="s">
        <v>256</v>
      </c>
      <c r="H50" s="19">
        <f>E50+F50</f>
        <v>64</v>
      </c>
      <c r="I50" s="11">
        <v>86.667000000000002</v>
      </c>
      <c r="J50" s="10" t="s">
        <v>16</v>
      </c>
      <c r="K50" s="12"/>
      <c r="L50" s="10"/>
      <c r="M50" s="12">
        <v>1.25</v>
      </c>
      <c r="N50" s="10" t="s">
        <v>305</v>
      </c>
      <c r="O50" s="20">
        <f>I50*0.6+K50*100*0.2/16.667+M50*100*0.2/50</f>
        <v>52.5002</v>
      </c>
      <c r="P50" s="7">
        <v>40</v>
      </c>
      <c r="Q50" s="24" t="s">
        <v>298</v>
      </c>
      <c r="R50" s="21">
        <f>H50*100*0.05/75+O50*0.9+P50*100*0.05/92</f>
        <v>53.690759710144924</v>
      </c>
      <c r="S50" s="13" t="s">
        <v>538</v>
      </c>
      <c r="T50" s="13" t="s">
        <v>579</v>
      </c>
      <c r="U50" s="25" t="s">
        <v>651</v>
      </c>
      <c r="V50" s="26"/>
    </row>
    <row r="51" spans="1:22" s="9" customFormat="1" ht="62.4" customHeight="1">
      <c r="A51" s="7">
        <v>48</v>
      </c>
      <c r="B51" s="8" t="s">
        <v>306</v>
      </c>
      <c r="C51" s="22" t="s">
        <v>307</v>
      </c>
      <c r="D51" s="23" t="s">
        <v>255</v>
      </c>
      <c r="E51" s="17">
        <v>60</v>
      </c>
      <c r="F51" s="11">
        <v>10</v>
      </c>
      <c r="G51" s="10" t="s">
        <v>308</v>
      </c>
      <c r="H51" s="19">
        <f>E51+F51</f>
        <v>70</v>
      </c>
      <c r="I51" s="11">
        <v>87.75</v>
      </c>
      <c r="J51" s="10" t="s">
        <v>16</v>
      </c>
      <c r="K51" s="12"/>
      <c r="L51" s="10"/>
      <c r="M51" s="12"/>
      <c r="N51" s="10"/>
      <c r="O51" s="20">
        <f>I51*0.6+K51*100*0.2/16.667+M51*100*0.2/50</f>
        <v>52.65</v>
      </c>
      <c r="P51" s="7">
        <v>30</v>
      </c>
      <c r="Q51" s="24" t="s">
        <v>309</v>
      </c>
      <c r="R51" s="21">
        <f>H51*100*0.05/75+O51*0.9+P51*100*0.05/92</f>
        <v>53.682101449275358</v>
      </c>
      <c r="S51" s="13" t="s">
        <v>539</v>
      </c>
      <c r="T51" s="13" t="s">
        <v>580</v>
      </c>
      <c r="U51" s="25" t="s">
        <v>652</v>
      </c>
      <c r="V51" s="26"/>
    </row>
    <row r="52" spans="1:22" s="9" customFormat="1" ht="62.4" customHeight="1">
      <c r="A52" s="7">
        <v>49</v>
      </c>
      <c r="B52" s="8" t="s">
        <v>310</v>
      </c>
      <c r="C52" s="22" t="s">
        <v>311</v>
      </c>
      <c r="D52" s="23" t="s">
        <v>255</v>
      </c>
      <c r="E52" s="17">
        <v>60</v>
      </c>
      <c r="F52" s="11">
        <v>15</v>
      </c>
      <c r="G52" s="10" t="s">
        <v>312</v>
      </c>
      <c r="H52" s="19">
        <f>E52+F52</f>
        <v>75</v>
      </c>
      <c r="I52" s="11">
        <v>85.332999999999998</v>
      </c>
      <c r="J52" s="10" t="s">
        <v>16</v>
      </c>
      <c r="K52" s="12"/>
      <c r="L52" s="10"/>
      <c r="M52" s="12"/>
      <c r="N52" s="10"/>
      <c r="O52" s="20">
        <f>I52*0.6+K52*100*0.2/16.667+M52*100*0.2/50</f>
        <v>51.199799999999996</v>
      </c>
      <c r="P52" s="7">
        <v>47.332999999999998</v>
      </c>
      <c r="Q52" s="24" t="s">
        <v>313</v>
      </c>
      <c r="R52" s="21">
        <f>H52*100*0.05/75+O52*0.9+P52*100*0.05/92</f>
        <v>53.652265652173909</v>
      </c>
      <c r="S52" s="13" t="s">
        <v>526</v>
      </c>
      <c r="T52" s="13" t="s">
        <v>581</v>
      </c>
      <c r="U52" s="25" t="s">
        <v>653</v>
      </c>
      <c r="V52" s="26"/>
    </row>
    <row r="53" spans="1:22" s="9" customFormat="1" ht="62.4" customHeight="1">
      <c r="A53" s="7">
        <v>50</v>
      </c>
      <c r="B53" s="8" t="s">
        <v>418</v>
      </c>
      <c r="C53" s="22">
        <v>3240300248</v>
      </c>
      <c r="D53" s="23" t="s">
        <v>360</v>
      </c>
      <c r="E53" s="17">
        <v>60</v>
      </c>
      <c r="F53" s="11">
        <v>2</v>
      </c>
      <c r="G53" s="10" t="s">
        <v>366</v>
      </c>
      <c r="H53" s="19">
        <f>(E53+F53)/80*100</f>
        <v>77.5</v>
      </c>
      <c r="I53" s="11">
        <v>87.4</v>
      </c>
      <c r="J53" s="10" t="s">
        <v>16</v>
      </c>
      <c r="K53" s="12">
        <v>0</v>
      </c>
      <c r="L53" s="10"/>
      <c r="M53" s="12">
        <v>0</v>
      </c>
      <c r="N53" s="10"/>
      <c r="O53" s="20">
        <f>I53*0.6+K53*0.2+M53*0.2</f>
        <v>52.440000000000005</v>
      </c>
      <c r="P53" s="7">
        <v>50.632911392405063</v>
      </c>
      <c r="Q53" s="24" t="s">
        <v>419</v>
      </c>
      <c r="R53" s="21">
        <f>0.05*H53+0.9*O53+0.05*P53</f>
        <v>53.602645569620258</v>
      </c>
      <c r="S53" s="13" t="s">
        <v>420</v>
      </c>
      <c r="T53" s="13" t="s">
        <v>421</v>
      </c>
      <c r="U53" s="25" t="s">
        <v>654</v>
      </c>
      <c r="V53" s="26"/>
    </row>
    <row r="54" spans="1:22" s="9" customFormat="1" ht="62.4" customHeight="1">
      <c r="A54" s="7">
        <v>51</v>
      </c>
      <c r="B54" s="8" t="s">
        <v>314</v>
      </c>
      <c r="C54" s="22" t="s">
        <v>315</v>
      </c>
      <c r="D54" s="23" t="s">
        <v>255</v>
      </c>
      <c r="E54" s="17">
        <v>60</v>
      </c>
      <c r="F54" s="11">
        <v>10</v>
      </c>
      <c r="G54" s="10" t="s">
        <v>270</v>
      </c>
      <c r="H54" s="19">
        <f>E54+F54</f>
        <v>70</v>
      </c>
      <c r="I54" s="11">
        <v>85.75</v>
      </c>
      <c r="J54" s="10" t="s">
        <v>16</v>
      </c>
      <c r="K54" s="12"/>
      <c r="L54" s="10"/>
      <c r="M54" s="12"/>
      <c r="N54" s="10"/>
      <c r="O54" s="20">
        <f>I54*0.6+K54*100*0.2/16.667+M54*100*0.2/50</f>
        <v>51.449999999999996</v>
      </c>
      <c r="P54" s="7">
        <v>48.332999999999998</v>
      </c>
      <c r="Q54" s="24" t="s">
        <v>316</v>
      </c>
      <c r="R54" s="21">
        <f>H54*100*0.05/75+O54*0.9+P54*100*0.05/92</f>
        <v>53.598460144927536</v>
      </c>
      <c r="S54" s="13" t="s">
        <v>527</v>
      </c>
      <c r="T54" s="13" t="s">
        <v>582</v>
      </c>
      <c r="U54" s="25" t="s">
        <v>655</v>
      </c>
      <c r="V54" s="26"/>
    </row>
    <row r="55" spans="1:22" s="9" customFormat="1" ht="62.4" customHeight="1">
      <c r="A55" s="7">
        <v>52</v>
      </c>
      <c r="B55" s="8" t="s">
        <v>22</v>
      </c>
      <c r="C55" s="22">
        <v>8240310278</v>
      </c>
      <c r="D55" s="23" t="s">
        <v>18</v>
      </c>
      <c r="E55" s="17">
        <v>60</v>
      </c>
      <c r="F55" s="11">
        <v>2</v>
      </c>
      <c r="G55" s="10" t="s">
        <v>23</v>
      </c>
      <c r="H55" s="19">
        <f>(E55+F55)/120*100</f>
        <v>51.666666666666671</v>
      </c>
      <c r="I55" s="11">
        <v>89.15</v>
      </c>
      <c r="J55" s="10" t="s">
        <v>16</v>
      </c>
      <c r="K55" s="12"/>
      <c r="L55" s="10"/>
      <c r="M55" s="12"/>
      <c r="N55" s="10"/>
      <c r="O55" s="20">
        <f>0.6*I55+0.2*K55+0.2*M55</f>
        <v>53.49</v>
      </c>
      <c r="P55" s="7">
        <v>56.043956043956044</v>
      </c>
      <c r="Q55" s="24" t="s">
        <v>24</v>
      </c>
      <c r="R55" s="21">
        <f>0.05*H55+0.9*O55+0.05*P55</f>
        <v>53.526531135531144</v>
      </c>
      <c r="S55" s="13" t="s">
        <v>25</v>
      </c>
      <c r="T55" s="13" t="s">
        <v>25</v>
      </c>
      <c r="U55" s="25" t="s">
        <v>656</v>
      </c>
      <c r="V55" s="26"/>
    </row>
    <row r="56" spans="1:22" s="9" customFormat="1" ht="62.4" customHeight="1">
      <c r="A56" s="7">
        <v>53</v>
      </c>
      <c r="B56" s="8" t="s">
        <v>441</v>
      </c>
      <c r="C56" s="22">
        <v>3240300254</v>
      </c>
      <c r="D56" s="23" t="s">
        <v>360</v>
      </c>
      <c r="E56" s="17">
        <v>60</v>
      </c>
      <c r="F56" s="11">
        <v>10</v>
      </c>
      <c r="G56" s="10" t="s">
        <v>396</v>
      </c>
      <c r="H56" s="19">
        <f>(E56+F56)/80*100</f>
        <v>87.5</v>
      </c>
      <c r="I56" s="11">
        <v>89.429000000000002</v>
      </c>
      <c r="J56" s="10" t="s">
        <v>16</v>
      </c>
      <c r="K56" s="12">
        <v>0</v>
      </c>
      <c r="L56" s="10"/>
      <c r="M56" s="12">
        <v>0</v>
      </c>
      <c r="N56" s="10"/>
      <c r="O56" s="20">
        <f>I56*0.6+K56*0.2+M56*0.2</f>
        <v>53.657400000000003</v>
      </c>
      <c r="P56" s="7">
        <v>16.455696202531644</v>
      </c>
      <c r="Q56" s="24" t="s">
        <v>345</v>
      </c>
      <c r="R56" s="21">
        <f>0.05*H56+0.9*O56+0.05*P56</f>
        <v>53.489444810126585</v>
      </c>
      <c r="S56" s="13" t="s">
        <v>442</v>
      </c>
      <c r="T56" s="13" t="s">
        <v>443</v>
      </c>
      <c r="U56" s="25" t="s">
        <v>657</v>
      </c>
      <c r="V56" s="26"/>
    </row>
    <row r="57" spans="1:22" s="9" customFormat="1" ht="62.4" customHeight="1">
      <c r="A57" s="7">
        <v>54</v>
      </c>
      <c r="B57" s="8" t="s">
        <v>395</v>
      </c>
      <c r="C57" s="22">
        <v>3240300241</v>
      </c>
      <c r="D57" s="23" t="s">
        <v>360</v>
      </c>
      <c r="E57" s="17">
        <v>60</v>
      </c>
      <c r="F57" s="11">
        <v>10</v>
      </c>
      <c r="G57" s="10" t="s">
        <v>396</v>
      </c>
      <c r="H57" s="19">
        <f>(E57+F57)/80*100</f>
        <v>87.5</v>
      </c>
      <c r="I57" s="11">
        <v>89.4</v>
      </c>
      <c r="J57" s="10" t="s">
        <v>16</v>
      </c>
      <c r="K57" s="12">
        <v>0</v>
      </c>
      <c r="L57" s="10"/>
      <c r="M57" s="12">
        <v>0</v>
      </c>
      <c r="N57" s="10"/>
      <c r="O57" s="20">
        <f>I57*0.6+K57*0.2+M57*0.2</f>
        <v>53.64</v>
      </c>
      <c r="P57" s="7">
        <v>15.18987341772152</v>
      </c>
      <c r="Q57" s="24" t="s">
        <v>397</v>
      </c>
      <c r="R57" s="21">
        <f>0.05*H57+0.9*O57+0.05*P57</f>
        <v>53.410493670886076</v>
      </c>
      <c r="S57" s="13" t="s">
        <v>398</v>
      </c>
      <c r="T57" s="13" t="s">
        <v>399</v>
      </c>
      <c r="U57" s="25" t="s">
        <v>658</v>
      </c>
      <c r="V57" s="26"/>
    </row>
    <row r="58" spans="1:22" s="9" customFormat="1" ht="62.4" customHeight="1">
      <c r="A58" s="7">
        <v>55</v>
      </c>
      <c r="B58" s="8" t="s">
        <v>491</v>
      </c>
      <c r="C58" s="22">
        <v>3240300269</v>
      </c>
      <c r="D58" s="23" t="s">
        <v>467</v>
      </c>
      <c r="E58" s="17">
        <v>60</v>
      </c>
      <c r="F58" s="11">
        <v>10</v>
      </c>
      <c r="G58" s="10" t="s">
        <v>396</v>
      </c>
      <c r="H58" s="19">
        <f>(E58+F58)/78*100</f>
        <v>89.743589743589752</v>
      </c>
      <c r="I58" s="11">
        <v>88.4</v>
      </c>
      <c r="J58" s="10" t="s">
        <v>16</v>
      </c>
      <c r="K58" s="12">
        <v>0</v>
      </c>
      <c r="L58" s="10"/>
      <c r="M58" s="12">
        <v>0</v>
      </c>
      <c r="N58" s="10"/>
      <c r="O58" s="20">
        <f>I58*0.6+K58*0.2+M58*0.2</f>
        <v>53.04</v>
      </c>
      <c r="P58" s="7">
        <v>20</v>
      </c>
      <c r="Q58" s="24" t="s">
        <v>492</v>
      </c>
      <c r="R58" s="21">
        <f>0.05*H58+0.9*O58+0.05*P58</f>
        <v>53.223179487179486</v>
      </c>
      <c r="S58" s="13" t="s">
        <v>493</v>
      </c>
      <c r="T58" s="13" t="s">
        <v>494</v>
      </c>
      <c r="U58" s="25" t="s">
        <v>659</v>
      </c>
      <c r="V58" s="26"/>
    </row>
    <row r="59" spans="1:22" s="9" customFormat="1" ht="62.4" customHeight="1">
      <c r="A59" s="7">
        <v>56</v>
      </c>
      <c r="B59" s="8" t="s">
        <v>30</v>
      </c>
      <c r="C59" s="22">
        <v>8240310280</v>
      </c>
      <c r="D59" s="23" t="s">
        <v>18</v>
      </c>
      <c r="E59" s="17">
        <v>60</v>
      </c>
      <c r="F59" s="11">
        <v>10</v>
      </c>
      <c r="G59" s="10" t="s">
        <v>31</v>
      </c>
      <c r="H59" s="19">
        <f>(E59+F59)/120*100</f>
        <v>58.333333333333336</v>
      </c>
      <c r="I59" s="11">
        <v>86.230999999999995</v>
      </c>
      <c r="J59" s="10" t="s">
        <v>16</v>
      </c>
      <c r="K59" s="12"/>
      <c r="L59" s="10"/>
      <c r="M59" s="12"/>
      <c r="N59" s="10"/>
      <c r="O59" s="20">
        <f>0.6*I59+0.2*K59+0.2*M59</f>
        <v>51.738599999999998</v>
      </c>
      <c r="P59" s="7">
        <v>73.626373626373635</v>
      </c>
      <c r="Q59" s="24" t="s">
        <v>32</v>
      </c>
      <c r="R59" s="21">
        <f>0.05*H59+0.9*O59+0.05*P59</f>
        <v>53.162725347985344</v>
      </c>
      <c r="S59" s="13" t="s">
        <v>33</v>
      </c>
      <c r="T59" s="13" t="s">
        <v>33</v>
      </c>
      <c r="U59" s="25" t="s">
        <v>660</v>
      </c>
      <c r="V59" s="26"/>
    </row>
    <row r="60" spans="1:22" s="9" customFormat="1" ht="62.4" customHeight="1">
      <c r="A60" s="7">
        <v>57</v>
      </c>
      <c r="B60" s="8" t="s">
        <v>451</v>
      </c>
      <c r="C60" s="22">
        <v>3240300257</v>
      </c>
      <c r="D60" s="23" t="s">
        <v>360</v>
      </c>
      <c r="E60" s="17">
        <v>60</v>
      </c>
      <c r="F60" s="11">
        <v>0</v>
      </c>
      <c r="G60" s="10"/>
      <c r="H60" s="19">
        <f>(E60+F60)/80*100</f>
        <v>75</v>
      </c>
      <c r="I60" s="11">
        <v>90.070999999999998</v>
      </c>
      <c r="J60" s="10" t="s">
        <v>16</v>
      </c>
      <c r="K60" s="12">
        <v>0</v>
      </c>
      <c r="L60" s="10"/>
      <c r="M60" s="12">
        <v>0</v>
      </c>
      <c r="N60" s="10"/>
      <c r="O60" s="20">
        <f>I60*0.6+K60*0.2+M60*0.2</f>
        <v>54.0426</v>
      </c>
      <c r="P60" s="7">
        <v>15.18987341772152</v>
      </c>
      <c r="Q60" s="24" t="s">
        <v>397</v>
      </c>
      <c r="R60" s="21">
        <f>0.05*H60+0.9*O60+0.05*P60</f>
        <v>53.147833670886072</v>
      </c>
      <c r="S60" s="13" t="s">
        <v>452</v>
      </c>
      <c r="T60" s="13" t="s">
        <v>453</v>
      </c>
      <c r="U60" s="25" t="s">
        <v>661</v>
      </c>
      <c r="V60" s="26"/>
    </row>
    <row r="61" spans="1:22" s="9" customFormat="1" ht="62.4" customHeight="1">
      <c r="A61" s="7">
        <v>58</v>
      </c>
      <c r="B61" s="8" t="s">
        <v>444</v>
      </c>
      <c r="C61" s="22">
        <v>3240300255</v>
      </c>
      <c r="D61" s="23" t="s">
        <v>360</v>
      </c>
      <c r="E61" s="17">
        <v>60</v>
      </c>
      <c r="F61" s="11">
        <v>10</v>
      </c>
      <c r="G61" s="10" t="s">
        <v>396</v>
      </c>
      <c r="H61" s="19">
        <f>(E61+F61)/80*100</f>
        <v>87.5</v>
      </c>
      <c r="I61" s="11">
        <v>90.266999999999996</v>
      </c>
      <c r="J61" s="10" t="s">
        <v>16</v>
      </c>
      <c r="K61" s="12">
        <v>0</v>
      </c>
      <c r="L61" s="10"/>
      <c r="M61" s="12">
        <v>0</v>
      </c>
      <c r="N61" s="10"/>
      <c r="O61" s="20">
        <f>I61*0.6+K61*0.2+M61*0.2</f>
        <v>54.160199999999996</v>
      </c>
      <c r="P61" s="7">
        <v>0</v>
      </c>
      <c r="Q61" s="24"/>
      <c r="R61" s="21">
        <f>0.05*H61+0.9*O61+0.05*P61</f>
        <v>53.11918</v>
      </c>
      <c r="S61" s="13" t="s">
        <v>445</v>
      </c>
      <c r="T61" s="13" t="s">
        <v>446</v>
      </c>
      <c r="U61" s="25" t="s">
        <v>662</v>
      </c>
      <c r="V61" s="26"/>
    </row>
    <row r="62" spans="1:22" s="9" customFormat="1" ht="62.4" customHeight="1">
      <c r="A62" s="7">
        <v>59</v>
      </c>
      <c r="B62" s="8" t="s">
        <v>26</v>
      </c>
      <c r="C62" s="22">
        <v>8240310279</v>
      </c>
      <c r="D62" s="23" t="s">
        <v>18</v>
      </c>
      <c r="E62" s="17">
        <v>60</v>
      </c>
      <c r="F62" s="11">
        <v>2</v>
      </c>
      <c r="G62" s="10" t="s">
        <v>27</v>
      </c>
      <c r="H62" s="19">
        <f>(E62+F62)/120*100</f>
        <v>51.666666666666671</v>
      </c>
      <c r="I62" s="11">
        <v>87.462000000000003</v>
      </c>
      <c r="J62" s="10" t="s">
        <v>16</v>
      </c>
      <c r="K62" s="12"/>
      <c r="L62" s="10"/>
      <c r="M62" s="12"/>
      <c r="N62" s="10"/>
      <c r="O62" s="20">
        <f>0.6*I62+0.2*K62+0.2*M62</f>
        <v>52.477200000000003</v>
      </c>
      <c r="P62" s="7">
        <v>63.73626373626373</v>
      </c>
      <c r="Q62" s="24" t="s">
        <v>28</v>
      </c>
      <c r="R62" s="21">
        <f>0.05*H62+0.9*O62+0.05*P62</f>
        <v>52.999626520146528</v>
      </c>
      <c r="S62" s="13" t="s">
        <v>29</v>
      </c>
      <c r="T62" s="13" t="s">
        <v>29</v>
      </c>
      <c r="U62" s="25" t="s">
        <v>663</v>
      </c>
      <c r="V62" s="26"/>
    </row>
    <row r="63" spans="1:22" s="9" customFormat="1" ht="62.4" customHeight="1">
      <c r="A63" s="7">
        <v>60</v>
      </c>
      <c r="B63" s="8" t="s">
        <v>317</v>
      </c>
      <c r="C63" s="22" t="s">
        <v>318</v>
      </c>
      <c r="D63" s="23" t="s">
        <v>255</v>
      </c>
      <c r="E63" s="17">
        <v>60</v>
      </c>
      <c r="F63" s="11">
        <v>6</v>
      </c>
      <c r="G63" s="10" t="s">
        <v>288</v>
      </c>
      <c r="H63" s="19">
        <f>E63+F63</f>
        <v>66</v>
      </c>
      <c r="I63" s="11">
        <v>85.167000000000002</v>
      </c>
      <c r="J63" s="10" t="s">
        <v>16</v>
      </c>
      <c r="K63" s="12"/>
      <c r="L63" s="10"/>
      <c r="M63" s="12"/>
      <c r="N63" s="10"/>
      <c r="O63" s="20">
        <f>I63*0.6+K63*100*0.2/16.667+M63*100*0.2/50</f>
        <v>51.100200000000001</v>
      </c>
      <c r="P63" s="7">
        <v>48</v>
      </c>
      <c r="Q63" s="24" t="s">
        <v>319</v>
      </c>
      <c r="R63" s="21">
        <f>H63*100*0.05/75+O63*0.9+P63*100*0.05/92</f>
        <v>52.998875652173915</v>
      </c>
      <c r="S63" s="13" t="s">
        <v>528</v>
      </c>
      <c r="T63" s="13" t="s">
        <v>583</v>
      </c>
      <c r="U63" s="25" t="s">
        <v>664</v>
      </c>
      <c r="V63" s="26"/>
    </row>
    <row r="64" spans="1:22" s="9" customFormat="1" ht="62.4" customHeight="1">
      <c r="A64" s="7">
        <v>61</v>
      </c>
      <c r="B64" s="8" t="s">
        <v>438</v>
      </c>
      <c r="C64" s="22">
        <v>3240300253</v>
      </c>
      <c r="D64" s="23" t="s">
        <v>360</v>
      </c>
      <c r="E64" s="17">
        <v>60</v>
      </c>
      <c r="F64" s="11">
        <v>8</v>
      </c>
      <c r="G64" s="10" t="s">
        <v>375</v>
      </c>
      <c r="H64" s="19">
        <f>(E64+F64)/80*100</f>
        <v>85</v>
      </c>
      <c r="I64" s="11">
        <v>84.213999999999999</v>
      </c>
      <c r="J64" s="10" t="s">
        <v>16</v>
      </c>
      <c r="K64" s="12">
        <v>0</v>
      </c>
      <c r="L64" s="10"/>
      <c r="M64" s="12">
        <v>0</v>
      </c>
      <c r="N64" s="10"/>
      <c r="O64" s="20">
        <f>I64*0.6+K64*0.2+M64*0.2</f>
        <v>50.528399999999998</v>
      </c>
      <c r="P64" s="7">
        <v>63.291139240506332</v>
      </c>
      <c r="Q64" s="24" t="s">
        <v>602</v>
      </c>
      <c r="R64" s="21">
        <f>0.05*H64+0.9*O64+0.05*P64</f>
        <v>52.890116962025317</v>
      </c>
      <c r="S64" s="13" t="s">
        <v>439</v>
      </c>
      <c r="T64" s="13" t="s">
        <v>440</v>
      </c>
      <c r="U64" s="25" t="s">
        <v>665</v>
      </c>
      <c r="V64" s="26"/>
    </row>
    <row r="65" spans="1:22" s="9" customFormat="1" ht="62.4" customHeight="1">
      <c r="A65" s="7">
        <v>62</v>
      </c>
      <c r="B65" s="8" t="s">
        <v>412</v>
      </c>
      <c r="C65" s="22">
        <v>3240300245</v>
      </c>
      <c r="D65" s="23" t="s">
        <v>360</v>
      </c>
      <c r="E65" s="17">
        <v>60</v>
      </c>
      <c r="F65" s="11">
        <v>0</v>
      </c>
      <c r="G65" s="10"/>
      <c r="H65" s="19">
        <f>(E65+F65)/80*100</f>
        <v>75</v>
      </c>
      <c r="I65" s="11">
        <v>91</v>
      </c>
      <c r="J65" s="10" t="s">
        <v>16</v>
      </c>
      <c r="K65" s="12">
        <v>0</v>
      </c>
      <c r="L65" s="10"/>
      <c r="M65" s="12">
        <v>0</v>
      </c>
      <c r="N65" s="10"/>
      <c r="O65" s="20">
        <f>I65*0.6+K65*0.2+M65*0.2</f>
        <v>54.6</v>
      </c>
      <c r="P65" s="7">
        <v>0</v>
      </c>
      <c r="Q65" s="24"/>
      <c r="R65" s="21">
        <f>0.05*H65+0.9*O65+0.05*P65</f>
        <v>52.89</v>
      </c>
      <c r="S65" s="13" t="s">
        <v>413</v>
      </c>
      <c r="T65" s="13" t="s">
        <v>414</v>
      </c>
      <c r="U65" s="25" t="s">
        <v>666</v>
      </c>
      <c r="V65" s="26"/>
    </row>
    <row r="66" spans="1:22" s="9" customFormat="1" ht="62.4" customHeight="1">
      <c r="A66" s="7">
        <v>63</v>
      </c>
      <c r="B66" s="8" t="s">
        <v>365</v>
      </c>
      <c r="C66" s="22">
        <v>3240300235</v>
      </c>
      <c r="D66" s="23" t="s">
        <v>360</v>
      </c>
      <c r="E66" s="17">
        <v>60</v>
      </c>
      <c r="F66" s="11">
        <v>2</v>
      </c>
      <c r="G66" s="10" t="s">
        <v>366</v>
      </c>
      <c r="H66" s="19">
        <f>(E66+F66)/80*100</f>
        <v>77.5</v>
      </c>
      <c r="I66" s="11">
        <v>86.070999999999998</v>
      </c>
      <c r="J66" s="10" t="s">
        <v>16</v>
      </c>
      <c r="K66" s="12">
        <v>0</v>
      </c>
      <c r="L66" s="10"/>
      <c r="M66" s="12">
        <v>0</v>
      </c>
      <c r="N66" s="10"/>
      <c r="O66" s="20">
        <f>I66*0.6+K66*0.2+M66*0.2</f>
        <v>51.642599999999995</v>
      </c>
      <c r="P66" s="7">
        <v>50.632911392405063</v>
      </c>
      <c r="Q66" s="24" t="s">
        <v>367</v>
      </c>
      <c r="R66" s="21">
        <f>0.05*H66+0.9*O66+0.05*P66</f>
        <v>52.884985569620248</v>
      </c>
      <c r="S66" s="13" t="s">
        <v>368</v>
      </c>
      <c r="T66" s="13" t="s">
        <v>369</v>
      </c>
      <c r="U66" s="25" t="s">
        <v>667</v>
      </c>
      <c r="V66" s="26"/>
    </row>
    <row r="67" spans="1:22" s="9" customFormat="1" ht="62.4" customHeight="1">
      <c r="A67" s="7">
        <v>64</v>
      </c>
      <c r="B67" s="8" t="s">
        <v>320</v>
      </c>
      <c r="C67" s="22" t="s">
        <v>321</v>
      </c>
      <c r="D67" s="23" t="s">
        <v>255</v>
      </c>
      <c r="E67" s="17">
        <v>60</v>
      </c>
      <c r="F67" s="11">
        <v>6</v>
      </c>
      <c r="G67" s="10" t="s">
        <v>288</v>
      </c>
      <c r="H67" s="19">
        <f>E67+F67</f>
        <v>66</v>
      </c>
      <c r="I67" s="11">
        <v>88.417000000000002</v>
      </c>
      <c r="J67" s="10" t="s">
        <v>16</v>
      </c>
      <c r="K67" s="12"/>
      <c r="L67" s="10"/>
      <c r="M67" s="12"/>
      <c r="N67" s="10"/>
      <c r="O67" s="20">
        <f>I67*0.6+K67*100*0.2/16.667+M67*100*0.2/50</f>
        <v>53.050199999999997</v>
      </c>
      <c r="P67" s="7">
        <v>11</v>
      </c>
      <c r="Q67" s="24" t="s">
        <v>322</v>
      </c>
      <c r="R67" s="21">
        <f>H67*100*0.05/75+O67*0.9+P67*100*0.05/92</f>
        <v>52.74300608695652</v>
      </c>
      <c r="S67" s="13" t="s">
        <v>529</v>
      </c>
      <c r="T67" s="13" t="s">
        <v>584</v>
      </c>
      <c r="U67" s="25" t="s">
        <v>668</v>
      </c>
      <c r="V67" s="26"/>
    </row>
    <row r="68" spans="1:22" s="9" customFormat="1" ht="62.4" customHeight="1">
      <c r="A68" s="7">
        <v>65</v>
      </c>
      <c r="B68" s="8" t="s">
        <v>53</v>
      </c>
      <c r="C68" s="22">
        <v>8240310286</v>
      </c>
      <c r="D68" s="23" t="s">
        <v>18</v>
      </c>
      <c r="E68" s="17">
        <v>60</v>
      </c>
      <c r="F68" s="11">
        <v>10</v>
      </c>
      <c r="G68" s="10" t="s">
        <v>31</v>
      </c>
      <c r="H68" s="19">
        <f>(E68+F68)/120*100</f>
        <v>58.333333333333336</v>
      </c>
      <c r="I68" s="11">
        <v>87.153999999999996</v>
      </c>
      <c r="J68" s="10" t="s">
        <v>16</v>
      </c>
      <c r="K68" s="12"/>
      <c r="L68" s="10"/>
      <c r="M68" s="12"/>
      <c r="N68" s="10"/>
      <c r="O68" s="20">
        <f>0.6*I68+0.2*K68+0.2*M68</f>
        <v>52.292399999999994</v>
      </c>
      <c r="P68" s="7">
        <v>54.945054945054949</v>
      </c>
      <c r="Q68" s="24" t="s">
        <v>54</v>
      </c>
      <c r="R68" s="21">
        <f>0.05*H68+0.9*O68+0.05*P68</f>
        <v>52.727079413919405</v>
      </c>
      <c r="S68" s="13" t="s">
        <v>90</v>
      </c>
      <c r="T68" s="13" t="s">
        <v>90</v>
      </c>
      <c r="U68" s="25" t="s">
        <v>669</v>
      </c>
      <c r="V68" s="26"/>
    </row>
    <row r="69" spans="1:22" s="9" customFormat="1" ht="62.4" customHeight="1">
      <c r="A69" s="7">
        <v>66</v>
      </c>
      <c r="B69" s="8" t="s">
        <v>87</v>
      </c>
      <c r="C69" s="22">
        <v>8240310297</v>
      </c>
      <c r="D69" s="23" t="s">
        <v>18</v>
      </c>
      <c r="E69" s="17">
        <v>60</v>
      </c>
      <c r="F69" s="11">
        <v>8</v>
      </c>
      <c r="G69" s="10" t="s">
        <v>88</v>
      </c>
      <c r="H69" s="19">
        <f>(E69+F69)/120*100</f>
        <v>56.666666666666664</v>
      </c>
      <c r="I69" s="11">
        <v>88.308000000000007</v>
      </c>
      <c r="J69" s="10" t="s">
        <v>16</v>
      </c>
      <c r="K69" s="12"/>
      <c r="L69" s="10"/>
      <c r="M69" s="12"/>
      <c r="N69" s="10"/>
      <c r="O69" s="20">
        <f>0.6*I69+0.2*K69+0.2*M69</f>
        <v>52.9848</v>
      </c>
      <c r="P69" s="7">
        <v>43.956043956043956</v>
      </c>
      <c r="Q69" s="24" t="s">
        <v>89</v>
      </c>
      <c r="R69" s="21">
        <f>0.05*H69+0.9*O69+0.05*P69</f>
        <v>52.717455531135535</v>
      </c>
      <c r="S69" s="13" t="s">
        <v>55</v>
      </c>
      <c r="T69" s="13" t="s">
        <v>55</v>
      </c>
      <c r="U69" s="25" t="s">
        <v>670</v>
      </c>
      <c r="V69" s="26"/>
    </row>
    <row r="70" spans="1:22" s="9" customFormat="1" ht="62.4" customHeight="1">
      <c r="A70" s="7">
        <v>67</v>
      </c>
      <c r="B70" s="8" t="s">
        <v>482</v>
      </c>
      <c r="C70" s="22">
        <v>3240300266</v>
      </c>
      <c r="D70" s="23" t="s">
        <v>467</v>
      </c>
      <c r="E70" s="17">
        <v>60</v>
      </c>
      <c r="F70" s="11">
        <v>8</v>
      </c>
      <c r="G70" s="10" t="s">
        <v>375</v>
      </c>
      <c r="H70" s="19">
        <f>(E70+F70)/78*100</f>
        <v>87.179487179487182</v>
      </c>
      <c r="I70" s="11">
        <v>88</v>
      </c>
      <c r="J70" s="10" t="s">
        <v>16</v>
      </c>
      <c r="K70" s="12">
        <v>0</v>
      </c>
      <c r="L70" s="10"/>
      <c r="M70" s="12">
        <v>0</v>
      </c>
      <c r="N70" s="10"/>
      <c r="O70" s="20">
        <f>I70*0.6+K70*0.2+M70*0.2</f>
        <v>52.8</v>
      </c>
      <c r="P70" s="7">
        <v>16</v>
      </c>
      <c r="Q70" s="24" t="s">
        <v>468</v>
      </c>
      <c r="R70" s="21">
        <f>0.05*H70+0.9*O70+0.05*P70</f>
        <v>52.678974358974351</v>
      </c>
      <c r="S70" s="13" t="s">
        <v>483</v>
      </c>
      <c r="T70" s="13" t="s">
        <v>484</v>
      </c>
      <c r="U70" s="25" t="s">
        <v>671</v>
      </c>
      <c r="V70" s="26"/>
    </row>
    <row r="71" spans="1:22" s="9" customFormat="1" ht="62.4" customHeight="1">
      <c r="A71" s="7">
        <v>68</v>
      </c>
      <c r="B71" s="8" t="s">
        <v>184</v>
      </c>
      <c r="C71" s="22" t="s">
        <v>185</v>
      </c>
      <c r="D71" s="23" t="s">
        <v>113</v>
      </c>
      <c r="E71" s="17">
        <v>60</v>
      </c>
      <c r="F71" s="11">
        <v>10</v>
      </c>
      <c r="G71" s="10" t="s">
        <v>186</v>
      </c>
      <c r="H71" s="19">
        <f>(E71+F71)/75*100</f>
        <v>93.333333333333329</v>
      </c>
      <c r="I71" s="11">
        <v>88</v>
      </c>
      <c r="J71" s="10" t="s">
        <v>16</v>
      </c>
      <c r="K71" s="12">
        <v>0</v>
      </c>
      <c r="L71" s="10"/>
      <c r="M71" s="12">
        <v>0</v>
      </c>
      <c r="N71" s="10"/>
      <c r="O71" s="20">
        <f>I71*0.6+K71*0.2+M71*0.2</f>
        <v>52.8</v>
      </c>
      <c r="P71" s="7">
        <f>6/92*100</f>
        <v>6.5217391304347823</v>
      </c>
      <c r="Q71" s="24" t="s">
        <v>187</v>
      </c>
      <c r="R71" s="21">
        <f>0.05*H71+0.9*O71+0.05*P71</f>
        <v>52.512753623188402</v>
      </c>
      <c r="S71" s="13" t="s">
        <v>530</v>
      </c>
      <c r="T71" s="13" t="s">
        <v>188</v>
      </c>
      <c r="U71" s="25" t="s">
        <v>672</v>
      </c>
      <c r="V71" s="26"/>
    </row>
    <row r="72" spans="1:22" s="9" customFormat="1" ht="62.4" customHeight="1">
      <c r="A72" s="7">
        <v>69</v>
      </c>
      <c r="B72" s="8" t="s">
        <v>409</v>
      </c>
      <c r="C72" s="22">
        <v>3240300244</v>
      </c>
      <c r="D72" s="23" t="s">
        <v>360</v>
      </c>
      <c r="E72" s="17">
        <v>60</v>
      </c>
      <c r="F72" s="11">
        <v>6</v>
      </c>
      <c r="G72" s="10" t="s">
        <v>381</v>
      </c>
      <c r="H72" s="19">
        <f>(E72+F72)/80*100</f>
        <v>82.5</v>
      </c>
      <c r="I72" s="11">
        <v>89.466999999999999</v>
      </c>
      <c r="J72" s="10" t="s">
        <v>16</v>
      </c>
      <c r="K72" s="12">
        <v>0</v>
      </c>
      <c r="L72" s="10"/>
      <c r="M72" s="12">
        <v>0</v>
      </c>
      <c r="N72" s="10"/>
      <c r="O72" s="20">
        <f>I72*0.6+K72*0.2+M72*0.2</f>
        <v>53.680199999999999</v>
      </c>
      <c r="P72" s="7">
        <v>0</v>
      </c>
      <c r="Q72" s="24"/>
      <c r="R72" s="21">
        <f>0.05*H72+0.9*O72+0.05*P72</f>
        <v>52.437179999999998</v>
      </c>
      <c r="S72" s="13" t="s">
        <v>410</v>
      </c>
      <c r="T72" s="13" t="s">
        <v>411</v>
      </c>
      <c r="U72" s="25" t="s">
        <v>673</v>
      </c>
      <c r="V72" s="26"/>
    </row>
    <row r="73" spans="1:22" s="9" customFormat="1" ht="62.4" customHeight="1">
      <c r="A73" s="7">
        <v>70</v>
      </c>
      <c r="B73" s="8" t="s">
        <v>189</v>
      </c>
      <c r="C73" s="22" t="s">
        <v>190</v>
      </c>
      <c r="D73" s="23" t="s">
        <v>113</v>
      </c>
      <c r="E73" s="17">
        <v>60</v>
      </c>
      <c r="F73" s="11">
        <v>10</v>
      </c>
      <c r="G73" s="10" t="s">
        <v>191</v>
      </c>
      <c r="H73" s="19">
        <f>(E73+F73)/75*100</f>
        <v>93.333333333333329</v>
      </c>
      <c r="I73" s="11">
        <v>83.582999999999998</v>
      </c>
      <c r="J73" s="10" t="s">
        <v>16</v>
      </c>
      <c r="K73" s="12">
        <v>0</v>
      </c>
      <c r="L73" s="10"/>
      <c r="M73" s="12">
        <v>0</v>
      </c>
      <c r="N73" s="10"/>
      <c r="O73" s="20">
        <f>I73*0.6+K73*0.2+M73*0.2</f>
        <v>50.149799999999999</v>
      </c>
      <c r="P73" s="7">
        <f>48/92*100</f>
        <v>52.173913043478258</v>
      </c>
      <c r="Q73" s="24" t="s">
        <v>192</v>
      </c>
      <c r="R73" s="21">
        <f>0.05*H73+0.9*O73+0.05*P73</f>
        <v>52.410182318840576</v>
      </c>
      <c r="S73" s="13" t="s">
        <v>531</v>
      </c>
      <c r="T73" s="13" t="s">
        <v>193</v>
      </c>
      <c r="U73" s="25" t="s">
        <v>674</v>
      </c>
      <c r="V73" s="26"/>
    </row>
    <row r="74" spans="1:22" s="9" customFormat="1" ht="62.4" customHeight="1">
      <c r="A74" s="7">
        <v>71</v>
      </c>
      <c r="B74" s="8" t="s">
        <v>194</v>
      </c>
      <c r="C74" s="22" t="s">
        <v>195</v>
      </c>
      <c r="D74" s="23" t="s">
        <v>113</v>
      </c>
      <c r="E74" s="17">
        <v>60</v>
      </c>
      <c r="F74" s="11">
        <v>10</v>
      </c>
      <c r="G74" s="10" t="s">
        <v>196</v>
      </c>
      <c r="H74" s="19">
        <f>(E74+F74)/75*100</f>
        <v>93.333333333333329</v>
      </c>
      <c r="I74" s="11">
        <v>86.75</v>
      </c>
      <c r="J74" s="10" t="s">
        <v>16</v>
      </c>
      <c r="K74" s="12">
        <v>0</v>
      </c>
      <c r="L74" s="10"/>
      <c r="M74" s="12">
        <v>0</v>
      </c>
      <c r="N74" s="10"/>
      <c r="O74" s="20">
        <f>I74*0.6+K74*0.2+M74*0.2</f>
        <v>52.05</v>
      </c>
      <c r="P74" s="7">
        <f>16/92*100</f>
        <v>17.391304347826086</v>
      </c>
      <c r="Q74" s="24" t="s">
        <v>197</v>
      </c>
      <c r="R74" s="21">
        <f>0.05*H74+0.9*O74+0.05*P74</f>
        <v>52.381231884057968</v>
      </c>
      <c r="S74" s="13" t="s">
        <v>540</v>
      </c>
      <c r="T74" s="13" t="s">
        <v>198</v>
      </c>
      <c r="U74" s="25" t="s">
        <v>675</v>
      </c>
      <c r="V74" s="26"/>
    </row>
    <row r="75" spans="1:22" s="9" customFormat="1" ht="62.4" customHeight="1">
      <c r="A75" s="7">
        <v>72</v>
      </c>
      <c r="B75" s="8" t="s">
        <v>392</v>
      </c>
      <c r="C75" s="22">
        <v>3240300240</v>
      </c>
      <c r="D75" s="23" t="s">
        <v>360</v>
      </c>
      <c r="E75" s="17">
        <v>60</v>
      </c>
      <c r="F75" s="11">
        <v>2</v>
      </c>
      <c r="G75" s="10" t="s">
        <v>366</v>
      </c>
      <c r="H75" s="19">
        <f>(E75+F75)/80*100</f>
        <v>77.5</v>
      </c>
      <c r="I75" s="11">
        <v>88.286000000000001</v>
      </c>
      <c r="J75" s="10" t="s">
        <v>16</v>
      </c>
      <c r="K75" s="12">
        <v>0</v>
      </c>
      <c r="L75" s="10"/>
      <c r="M75" s="12">
        <v>0</v>
      </c>
      <c r="N75" s="10"/>
      <c r="O75" s="20">
        <f>I75*0.6+K75*0.2+M75*0.2</f>
        <v>52.971600000000002</v>
      </c>
      <c r="P75" s="7">
        <v>16.455696202531644</v>
      </c>
      <c r="Q75" s="24" t="s">
        <v>345</v>
      </c>
      <c r="R75" s="21">
        <f>0.05*H75+0.9*O75+0.05*P75</f>
        <v>52.372224810126589</v>
      </c>
      <c r="S75" s="13" t="s">
        <v>393</v>
      </c>
      <c r="T75" s="13" t="s">
        <v>394</v>
      </c>
      <c r="U75" s="25" t="s">
        <v>676</v>
      </c>
      <c r="V75" s="26"/>
    </row>
    <row r="76" spans="1:22" s="9" customFormat="1" ht="62.4" customHeight="1">
      <c r="A76" s="7">
        <v>73</v>
      </c>
      <c r="B76" s="8" t="s">
        <v>199</v>
      </c>
      <c r="C76" s="22" t="s">
        <v>200</v>
      </c>
      <c r="D76" s="23" t="s">
        <v>113</v>
      </c>
      <c r="E76" s="17">
        <v>60</v>
      </c>
      <c r="F76" s="11">
        <v>10</v>
      </c>
      <c r="G76" s="10" t="s">
        <v>201</v>
      </c>
      <c r="H76" s="19">
        <f>(E76+F76)/75*100</f>
        <v>93.333333333333329</v>
      </c>
      <c r="I76" s="11">
        <v>87.417000000000002</v>
      </c>
      <c r="J76" s="10" t="s">
        <v>16</v>
      </c>
      <c r="K76" s="12">
        <v>0</v>
      </c>
      <c r="L76" s="10"/>
      <c r="M76" s="12">
        <v>0</v>
      </c>
      <c r="N76" s="10"/>
      <c r="O76" s="20">
        <f>I76*0.6+K76*0.2+M76*0.2</f>
        <v>52.450200000000002</v>
      </c>
      <c r="P76" s="7">
        <f>9/92*100</f>
        <v>9.7826086956521738</v>
      </c>
      <c r="Q76" s="24" t="s">
        <v>202</v>
      </c>
      <c r="R76" s="21">
        <f>0.05*H76+0.9*O76+0.05*P76</f>
        <v>52.360977101449279</v>
      </c>
      <c r="S76" s="13" t="s">
        <v>541</v>
      </c>
      <c r="T76" s="13" t="s">
        <v>203</v>
      </c>
      <c r="U76" s="25" t="s">
        <v>677</v>
      </c>
      <c r="V76" s="26"/>
    </row>
    <row r="77" spans="1:22" s="9" customFormat="1" ht="62.4" customHeight="1">
      <c r="A77" s="7">
        <v>74</v>
      </c>
      <c r="B77" s="8" t="s">
        <v>485</v>
      </c>
      <c r="C77" s="22">
        <v>3240300267</v>
      </c>
      <c r="D77" s="23" t="s">
        <v>467</v>
      </c>
      <c r="E77" s="17">
        <v>60</v>
      </c>
      <c r="F77" s="11">
        <v>6</v>
      </c>
      <c r="G77" s="10" t="s">
        <v>381</v>
      </c>
      <c r="H77" s="19">
        <f>(E77+F77)/78*100</f>
        <v>84.615384615384613</v>
      </c>
      <c r="I77" s="11">
        <v>87.570999999999998</v>
      </c>
      <c r="J77" s="10" t="s">
        <v>16</v>
      </c>
      <c r="K77" s="12">
        <v>0</v>
      </c>
      <c r="L77" s="10"/>
      <c r="M77" s="12">
        <v>0</v>
      </c>
      <c r="N77" s="10"/>
      <c r="O77" s="20">
        <f>I77*0.6+K77*0.2+M77*0.2</f>
        <v>52.5426</v>
      </c>
      <c r="P77" s="7">
        <v>16</v>
      </c>
      <c r="Q77" s="24" t="s">
        <v>468</v>
      </c>
      <c r="R77" s="21">
        <f>0.05*H77+0.9*O77+0.05*P77</f>
        <v>52.319109230769229</v>
      </c>
      <c r="S77" s="13" t="s">
        <v>486</v>
      </c>
      <c r="T77" s="13" t="s">
        <v>487</v>
      </c>
      <c r="U77" s="25" t="s">
        <v>678</v>
      </c>
      <c r="V77" s="26"/>
    </row>
    <row r="78" spans="1:22" s="9" customFormat="1" ht="62.4" customHeight="1">
      <c r="A78" s="7">
        <v>75</v>
      </c>
      <c r="B78" s="8" t="s">
        <v>91</v>
      </c>
      <c r="C78" s="22">
        <v>8240310298</v>
      </c>
      <c r="D78" s="23" t="s">
        <v>18</v>
      </c>
      <c r="E78" s="17">
        <v>60</v>
      </c>
      <c r="F78" s="11">
        <v>10</v>
      </c>
      <c r="G78" s="10" t="s">
        <v>31</v>
      </c>
      <c r="H78" s="19">
        <f>(E78+F78)/120*100</f>
        <v>58.333333333333336</v>
      </c>
      <c r="I78" s="11">
        <v>85.230999999999995</v>
      </c>
      <c r="J78" s="10" t="s">
        <v>16</v>
      </c>
      <c r="K78" s="12"/>
      <c r="L78" s="10"/>
      <c r="M78" s="12"/>
      <c r="N78" s="10"/>
      <c r="O78" s="20">
        <f>0.6*I78+0.2*K78+0.2*M78</f>
        <v>51.138599999999997</v>
      </c>
      <c r="P78" s="7">
        <v>65.934065934065927</v>
      </c>
      <c r="Q78" s="24" t="s">
        <v>92</v>
      </c>
      <c r="R78" s="21">
        <f>0.05*H78+0.9*O78+0.05*P78</f>
        <v>52.238109963369965</v>
      </c>
      <c r="S78" s="13" t="s">
        <v>93</v>
      </c>
      <c r="T78" s="13" t="s">
        <v>93</v>
      </c>
      <c r="U78" s="25" t="s">
        <v>679</v>
      </c>
      <c r="V78" s="26"/>
    </row>
    <row r="79" spans="1:22" s="9" customFormat="1" ht="62.4" customHeight="1">
      <c r="A79" s="7">
        <v>76</v>
      </c>
      <c r="B79" s="8" t="s">
        <v>323</v>
      </c>
      <c r="C79" s="22" t="s">
        <v>324</v>
      </c>
      <c r="D79" s="23" t="s">
        <v>255</v>
      </c>
      <c r="E79" s="17">
        <v>60</v>
      </c>
      <c r="F79" s="11">
        <v>10</v>
      </c>
      <c r="G79" s="10" t="s">
        <v>297</v>
      </c>
      <c r="H79" s="19">
        <f>E79+F79</f>
        <v>70</v>
      </c>
      <c r="I79" s="11">
        <v>88.082999999999998</v>
      </c>
      <c r="J79" s="10" t="s">
        <v>16</v>
      </c>
      <c r="K79" s="12"/>
      <c r="L79" s="10"/>
      <c r="M79" s="12"/>
      <c r="N79" s="10"/>
      <c r="O79" s="20">
        <f>I79*0.6+K79*100*0.2/16.667+M79*100*0.2/50</f>
        <v>52.849799999999995</v>
      </c>
      <c r="P79" s="7">
        <v>0</v>
      </c>
      <c r="Q79" s="24"/>
      <c r="R79" s="21">
        <f>H79*100*0.05/75+O79*0.9+P79*100*0.05/92</f>
        <v>52.231486666666662</v>
      </c>
      <c r="S79" s="13" t="s">
        <v>542</v>
      </c>
      <c r="T79" s="13" t="s">
        <v>585</v>
      </c>
      <c r="U79" s="25" t="s">
        <v>680</v>
      </c>
      <c r="V79" s="26"/>
    </row>
    <row r="80" spans="1:22" s="9" customFormat="1" ht="62.4" customHeight="1">
      <c r="A80" s="7">
        <v>77</v>
      </c>
      <c r="B80" s="8" t="s">
        <v>325</v>
      </c>
      <c r="C80" s="22" t="s">
        <v>326</v>
      </c>
      <c r="D80" s="23" t="s">
        <v>255</v>
      </c>
      <c r="E80" s="17">
        <v>60</v>
      </c>
      <c r="F80" s="11">
        <v>10</v>
      </c>
      <c r="G80" s="10" t="s">
        <v>301</v>
      </c>
      <c r="H80" s="19">
        <f>E80+F80</f>
        <v>70</v>
      </c>
      <c r="I80" s="11">
        <v>86.667000000000002</v>
      </c>
      <c r="J80" s="10" t="s">
        <v>16</v>
      </c>
      <c r="K80" s="12"/>
      <c r="L80" s="10"/>
      <c r="M80" s="12"/>
      <c r="N80" s="10"/>
      <c r="O80" s="20">
        <f>I80*0.6+K80*100*0.2/16.667+M80*100*0.2/50</f>
        <v>52.0002</v>
      </c>
      <c r="P80" s="7">
        <v>14</v>
      </c>
      <c r="Q80" s="24" t="s">
        <v>327</v>
      </c>
      <c r="R80" s="21">
        <f>H80*100*0.05/75+O80*0.9+P80*100*0.05/92</f>
        <v>52.227716231884052</v>
      </c>
      <c r="S80" s="13" t="s">
        <v>543</v>
      </c>
      <c r="T80" s="13" t="s">
        <v>586</v>
      </c>
      <c r="U80" s="25" t="s">
        <v>681</v>
      </c>
      <c r="V80" s="26"/>
    </row>
    <row r="81" spans="1:22" s="9" customFormat="1" ht="62.4" customHeight="1">
      <c r="A81" s="7">
        <v>78</v>
      </c>
      <c r="B81" s="8" t="s">
        <v>204</v>
      </c>
      <c r="C81" s="22" t="s">
        <v>205</v>
      </c>
      <c r="D81" s="23" t="s">
        <v>113</v>
      </c>
      <c r="E81" s="17">
        <v>60</v>
      </c>
      <c r="F81" s="11">
        <v>10</v>
      </c>
      <c r="G81" s="10" t="s">
        <v>181</v>
      </c>
      <c r="H81" s="19">
        <f>(E81+F81)/75*100</f>
        <v>93.333333333333329</v>
      </c>
      <c r="I81" s="11">
        <v>87.332999999999998</v>
      </c>
      <c r="J81" s="10" t="s">
        <v>16</v>
      </c>
      <c r="K81" s="12">
        <v>0</v>
      </c>
      <c r="L81" s="10"/>
      <c r="M81" s="12">
        <v>0</v>
      </c>
      <c r="N81" s="10"/>
      <c r="O81" s="20">
        <f>I81*0.6+K81*0.2+M81*0.2</f>
        <v>52.399799999999999</v>
      </c>
      <c r="P81" s="7">
        <f>6/92*100</f>
        <v>6.5217391304347823</v>
      </c>
      <c r="Q81" s="24" t="s">
        <v>187</v>
      </c>
      <c r="R81" s="21">
        <f>0.05*H81+0.9*O81+0.05*P81</f>
        <v>52.15257362318841</v>
      </c>
      <c r="S81" s="13" t="s">
        <v>544</v>
      </c>
      <c r="T81" s="13" t="s">
        <v>206</v>
      </c>
      <c r="U81" s="25" t="s">
        <v>682</v>
      </c>
      <c r="V81" s="26"/>
    </row>
    <row r="82" spans="1:22" s="9" customFormat="1" ht="62.4" customHeight="1">
      <c r="A82" s="7">
        <v>79</v>
      </c>
      <c r="B82" s="8" t="s">
        <v>471</v>
      </c>
      <c r="C82" s="22">
        <v>3240300263</v>
      </c>
      <c r="D82" s="23" t="s">
        <v>467</v>
      </c>
      <c r="E82" s="17">
        <v>60</v>
      </c>
      <c r="F82" s="11">
        <v>4</v>
      </c>
      <c r="G82" s="10" t="s">
        <v>405</v>
      </c>
      <c r="H82" s="19">
        <f>(E82+F82)/78*100</f>
        <v>82.051282051282044</v>
      </c>
      <c r="I82" s="11">
        <v>87.332999999999998</v>
      </c>
      <c r="J82" s="10" t="s">
        <v>16</v>
      </c>
      <c r="K82" s="12">
        <v>0</v>
      </c>
      <c r="L82" s="10"/>
      <c r="M82" s="12">
        <v>0</v>
      </c>
      <c r="N82" s="10"/>
      <c r="O82" s="20">
        <f>I82*0.6+K82*0.2+M82*0.2</f>
        <v>52.399799999999999</v>
      </c>
      <c r="P82" s="7">
        <v>16</v>
      </c>
      <c r="Q82" s="24" t="s">
        <v>468</v>
      </c>
      <c r="R82" s="21">
        <f>0.05*H82+0.9*O82+0.05*P82</f>
        <v>52.062384102564103</v>
      </c>
      <c r="S82" s="13" t="s">
        <v>472</v>
      </c>
      <c r="T82" s="13" t="s">
        <v>473</v>
      </c>
      <c r="U82" s="25" t="s">
        <v>683</v>
      </c>
      <c r="V82" s="26"/>
    </row>
    <row r="83" spans="1:22" s="9" customFormat="1" ht="62.4" customHeight="1">
      <c r="A83" s="7">
        <v>80</v>
      </c>
      <c r="B83" s="8" t="s">
        <v>466</v>
      </c>
      <c r="C83" s="22">
        <v>3240300262</v>
      </c>
      <c r="D83" s="23" t="s">
        <v>467</v>
      </c>
      <c r="E83" s="17">
        <v>60</v>
      </c>
      <c r="F83" s="11">
        <v>2</v>
      </c>
      <c r="G83" s="10" t="s">
        <v>366</v>
      </c>
      <c r="H83" s="19">
        <f>(E83+F83)/78*100</f>
        <v>79.487179487179489</v>
      </c>
      <c r="I83" s="11">
        <v>87.533000000000001</v>
      </c>
      <c r="J83" s="10" t="s">
        <v>16</v>
      </c>
      <c r="K83" s="12">
        <v>0</v>
      </c>
      <c r="L83" s="10"/>
      <c r="M83" s="12">
        <v>0</v>
      </c>
      <c r="N83" s="10"/>
      <c r="O83" s="20">
        <f>I83*0.6+K83*0.2+M83*0.2</f>
        <v>52.519799999999996</v>
      </c>
      <c r="P83" s="7">
        <v>16</v>
      </c>
      <c r="Q83" s="24" t="s">
        <v>468</v>
      </c>
      <c r="R83" s="21">
        <f>0.05*H83+0.9*O83+0.05*P83</f>
        <v>52.042178974358976</v>
      </c>
      <c r="S83" s="13" t="s">
        <v>469</v>
      </c>
      <c r="T83" s="13" t="s">
        <v>470</v>
      </c>
      <c r="U83" s="25" t="s">
        <v>684</v>
      </c>
      <c r="V83" s="26"/>
    </row>
    <row r="84" spans="1:22" s="9" customFormat="1" ht="62.4" customHeight="1">
      <c r="A84" s="7">
        <v>81</v>
      </c>
      <c r="B84" s="8" t="s">
        <v>415</v>
      </c>
      <c r="C84" s="22">
        <v>3240300246</v>
      </c>
      <c r="D84" s="23" t="s">
        <v>360</v>
      </c>
      <c r="E84" s="17">
        <v>60</v>
      </c>
      <c r="F84" s="11">
        <v>6</v>
      </c>
      <c r="G84" s="10" t="s">
        <v>381</v>
      </c>
      <c r="H84" s="19">
        <f>(E84+F84)/80*100</f>
        <v>82.5</v>
      </c>
      <c r="I84" s="11">
        <v>87.286000000000001</v>
      </c>
      <c r="J84" s="10" t="s">
        <v>16</v>
      </c>
      <c r="K84" s="12">
        <v>0</v>
      </c>
      <c r="L84" s="10"/>
      <c r="M84" s="12">
        <v>0</v>
      </c>
      <c r="N84" s="10"/>
      <c r="O84" s="20">
        <f>I84*0.6+K84*0.2+M84*0.2</f>
        <v>52.371600000000001</v>
      </c>
      <c r="P84" s="7">
        <v>15.18987341772152</v>
      </c>
      <c r="Q84" s="24" t="s">
        <v>397</v>
      </c>
      <c r="R84" s="21">
        <f>0.05*H84+0.9*O84+0.05*P84</f>
        <v>52.018933670886078</v>
      </c>
      <c r="S84" s="13" t="s">
        <v>416</v>
      </c>
      <c r="T84" s="13" t="s">
        <v>417</v>
      </c>
      <c r="U84" s="25" t="s">
        <v>685</v>
      </c>
      <c r="V84" s="26"/>
    </row>
    <row r="85" spans="1:22" s="9" customFormat="1" ht="62.4" customHeight="1">
      <c r="A85" s="7">
        <v>82</v>
      </c>
      <c r="B85" s="8" t="s">
        <v>207</v>
      </c>
      <c r="C85" s="22" t="s">
        <v>208</v>
      </c>
      <c r="D85" s="23" t="s">
        <v>113</v>
      </c>
      <c r="E85" s="17">
        <v>60</v>
      </c>
      <c r="F85" s="11">
        <v>11</v>
      </c>
      <c r="G85" s="10" t="s">
        <v>209</v>
      </c>
      <c r="H85" s="19">
        <f>(E85+F85)/75*100</f>
        <v>94.666666666666671</v>
      </c>
      <c r="I85" s="11">
        <v>82.5</v>
      </c>
      <c r="J85" s="10" t="s">
        <v>16</v>
      </c>
      <c r="K85" s="12">
        <v>0</v>
      </c>
      <c r="L85" s="10"/>
      <c r="M85" s="12">
        <v>0</v>
      </c>
      <c r="N85" s="10"/>
      <c r="O85" s="20">
        <f>I85*0.6+K85*0.2+M85*0.2</f>
        <v>49.5</v>
      </c>
      <c r="P85" s="7">
        <f>50/92*100</f>
        <v>54.347826086956516</v>
      </c>
      <c r="Q85" s="24" t="s">
        <v>210</v>
      </c>
      <c r="R85" s="21">
        <f>0.05*H85+0.9*O85+0.05*P85</f>
        <v>52.000724637681166</v>
      </c>
      <c r="S85" s="13" t="s">
        <v>545</v>
      </c>
      <c r="T85" s="13" t="s">
        <v>211</v>
      </c>
      <c r="U85" s="25" t="s">
        <v>686</v>
      </c>
      <c r="V85" s="26"/>
    </row>
    <row r="86" spans="1:22" s="9" customFormat="1" ht="62.4" customHeight="1">
      <c r="A86" s="7">
        <v>83</v>
      </c>
      <c r="B86" s="8" t="s">
        <v>43</v>
      </c>
      <c r="C86" s="22">
        <v>8240310283</v>
      </c>
      <c r="D86" s="23" t="s">
        <v>18</v>
      </c>
      <c r="E86" s="17">
        <v>60</v>
      </c>
      <c r="F86" s="11">
        <v>10</v>
      </c>
      <c r="G86" s="10" t="s">
        <v>31</v>
      </c>
      <c r="H86" s="19">
        <f>(E86+F86)/120*100</f>
        <v>58.333333333333336</v>
      </c>
      <c r="I86" s="11">
        <v>89.832999999999998</v>
      </c>
      <c r="J86" s="10" t="s">
        <v>16</v>
      </c>
      <c r="K86" s="12"/>
      <c r="L86" s="10"/>
      <c r="M86" s="12"/>
      <c r="N86" s="10"/>
      <c r="O86" s="20">
        <f>0.6*I86+0.2*K86+0.2*M86</f>
        <v>53.899799999999999</v>
      </c>
      <c r="P86" s="7">
        <v>10.989010989010989</v>
      </c>
      <c r="Q86" s="24" t="s">
        <v>44</v>
      </c>
      <c r="R86" s="21">
        <f>0.05*H86+0.9*O86+0.05*P86</f>
        <v>51.97593721611721</v>
      </c>
      <c r="S86" s="13" t="s">
        <v>45</v>
      </c>
      <c r="T86" s="13" t="s">
        <v>45</v>
      </c>
      <c r="U86" s="25" t="s">
        <v>687</v>
      </c>
      <c r="V86" s="26"/>
    </row>
    <row r="87" spans="1:22" s="9" customFormat="1" ht="62.4" customHeight="1">
      <c r="A87" s="7">
        <v>84</v>
      </c>
      <c r="B87" s="8" t="s">
        <v>63</v>
      </c>
      <c r="C87" s="22">
        <v>8240310289</v>
      </c>
      <c r="D87" s="23" t="s">
        <v>18</v>
      </c>
      <c r="E87" s="17">
        <v>60</v>
      </c>
      <c r="F87" s="11">
        <v>10</v>
      </c>
      <c r="G87" s="10" t="s">
        <v>64</v>
      </c>
      <c r="H87" s="19">
        <f>(E87+F87)/120*100</f>
        <v>58.333333333333336</v>
      </c>
      <c r="I87" s="11">
        <v>85.462000000000003</v>
      </c>
      <c r="J87" s="10" t="s">
        <v>16</v>
      </c>
      <c r="K87" s="12"/>
      <c r="L87" s="10"/>
      <c r="M87" s="12"/>
      <c r="N87" s="10"/>
      <c r="O87" s="20">
        <f>0.6*I87+0.2*K87+0.2*M87</f>
        <v>51.277200000000001</v>
      </c>
      <c r="P87" s="7">
        <v>54.945054945054949</v>
      </c>
      <c r="Q87" s="24" t="s">
        <v>54</v>
      </c>
      <c r="R87" s="21">
        <f>0.05*H87+0.9*O87+0.05*P87</f>
        <v>51.813399413919413</v>
      </c>
      <c r="S87" s="13" t="s">
        <v>73</v>
      </c>
      <c r="T87" s="13" t="s">
        <v>73</v>
      </c>
      <c r="U87" s="25" t="s">
        <v>688</v>
      </c>
      <c r="V87" s="26"/>
    </row>
    <row r="88" spans="1:22" s="9" customFormat="1" ht="62.4" customHeight="1">
      <c r="A88" s="7">
        <v>85</v>
      </c>
      <c r="B88" s="8" t="s">
        <v>328</v>
      </c>
      <c r="C88" s="22" t="s">
        <v>329</v>
      </c>
      <c r="D88" s="23" t="s">
        <v>255</v>
      </c>
      <c r="E88" s="17">
        <v>60</v>
      </c>
      <c r="F88" s="11">
        <v>2</v>
      </c>
      <c r="G88" s="10" t="s">
        <v>280</v>
      </c>
      <c r="H88" s="19">
        <f>E88+F88</f>
        <v>62</v>
      </c>
      <c r="I88" s="11">
        <v>88.167000000000002</v>
      </c>
      <c r="J88" s="10" t="s">
        <v>16</v>
      </c>
      <c r="K88" s="12"/>
      <c r="L88" s="10"/>
      <c r="M88" s="12"/>
      <c r="N88" s="10"/>
      <c r="O88" s="20">
        <f>I88*0.6+K88*100*0.2/16.667+M88*100*0.2/50</f>
        <v>52.900199999999998</v>
      </c>
      <c r="P88" s="7">
        <v>0</v>
      </c>
      <c r="Q88" s="24"/>
      <c r="R88" s="21">
        <f>H88*100*0.05/75+O88*0.9+P88*100*0.05/92</f>
        <v>51.743513333333333</v>
      </c>
      <c r="S88" s="13" t="s">
        <v>546</v>
      </c>
      <c r="T88" s="13" t="s">
        <v>587</v>
      </c>
      <c r="U88" s="25" t="s">
        <v>689</v>
      </c>
      <c r="V88" s="26"/>
    </row>
    <row r="89" spans="1:22" s="9" customFormat="1" ht="62.4" customHeight="1">
      <c r="A89" s="7">
        <v>86</v>
      </c>
      <c r="B89" s="8" t="s">
        <v>71</v>
      </c>
      <c r="C89" s="22">
        <v>8240310292</v>
      </c>
      <c r="D89" s="23" t="s">
        <v>18</v>
      </c>
      <c r="E89" s="17">
        <v>60</v>
      </c>
      <c r="F89" s="11">
        <v>6</v>
      </c>
      <c r="G89" s="10" t="s">
        <v>72</v>
      </c>
      <c r="H89" s="19">
        <f>(E89+F89)/120*100</f>
        <v>55.000000000000007</v>
      </c>
      <c r="I89" s="11">
        <v>89.769000000000005</v>
      </c>
      <c r="J89" s="10" t="s">
        <v>16</v>
      </c>
      <c r="K89" s="12"/>
      <c r="L89" s="10"/>
      <c r="M89" s="12"/>
      <c r="N89" s="10"/>
      <c r="O89" s="20">
        <f>0.6*I89+0.2*K89+0.2*M89</f>
        <v>53.861400000000003</v>
      </c>
      <c r="P89" s="7">
        <v>9.8901098901098905</v>
      </c>
      <c r="Q89" s="24" t="s">
        <v>41</v>
      </c>
      <c r="R89" s="21">
        <f>0.05*H89+0.9*O89+0.05*P89</f>
        <v>51.719765494505502</v>
      </c>
      <c r="S89" s="13" t="s">
        <v>65</v>
      </c>
      <c r="T89" s="13" t="s">
        <v>65</v>
      </c>
      <c r="U89" s="25" t="s">
        <v>690</v>
      </c>
      <c r="V89" s="26"/>
    </row>
    <row r="90" spans="1:22" s="9" customFormat="1" ht="62.4" customHeight="1">
      <c r="A90" s="7">
        <v>87</v>
      </c>
      <c r="B90" s="8" t="s">
        <v>81</v>
      </c>
      <c r="C90" s="22">
        <v>8240310295</v>
      </c>
      <c r="D90" s="23" t="s">
        <v>18</v>
      </c>
      <c r="E90" s="17">
        <v>60</v>
      </c>
      <c r="F90" s="11">
        <v>2</v>
      </c>
      <c r="G90" s="10" t="s">
        <v>51</v>
      </c>
      <c r="H90" s="19">
        <f>(E90+F90)/120*100</f>
        <v>51.666666666666671</v>
      </c>
      <c r="I90" s="11">
        <v>84.582999999999998</v>
      </c>
      <c r="J90" s="10" t="s">
        <v>16</v>
      </c>
      <c r="K90" s="12"/>
      <c r="L90" s="10"/>
      <c r="M90" s="12"/>
      <c r="N90" s="10"/>
      <c r="O90" s="20">
        <f>0.6*I90+0.2*K90+0.2*M90</f>
        <v>50.7498</v>
      </c>
      <c r="P90" s="7">
        <v>69.230769230769226</v>
      </c>
      <c r="Q90" s="24" t="s">
        <v>82</v>
      </c>
      <c r="R90" s="21">
        <f>0.05*H90+0.9*O90+0.05*P90</f>
        <v>51.7196917948718</v>
      </c>
      <c r="S90" s="13" t="s">
        <v>83</v>
      </c>
      <c r="T90" s="13" t="s">
        <v>83</v>
      </c>
      <c r="U90" s="25" t="s">
        <v>691</v>
      </c>
      <c r="V90" s="26"/>
    </row>
    <row r="91" spans="1:22" s="9" customFormat="1" ht="62.4" customHeight="1">
      <c r="A91" s="7">
        <v>88</v>
      </c>
      <c r="B91" s="8" t="s">
        <v>460</v>
      </c>
      <c r="C91" s="22">
        <v>3240300261</v>
      </c>
      <c r="D91" s="23" t="s">
        <v>461</v>
      </c>
      <c r="E91" s="17">
        <v>60</v>
      </c>
      <c r="F91" s="11">
        <v>-8</v>
      </c>
      <c r="G91" s="10" t="s">
        <v>462</v>
      </c>
      <c r="H91" s="19">
        <f>(E91+F91)/80*100</f>
        <v>65</v>
      </c>
      <c r="I91" s="11">
        <v>88.643000000000001</v>
      </c>
      <c r="J91" s="10" t="s">
        <v>16</v>
      </c>
      <c r="K91" s="12">
        <v>0</v>
      </c>
      <c r="L91" s="10"/>
      <c r="M91" s="12">
        <v>0</v>
      </c>
      <c r="N91" s="10"/>
      <c r="O91" s="20">
        <f>I91*0.6+K91*0.2+M91*0.2</f>
        <v>53.1858</v>
      </c>
      <c r="P91" s="7">
        <v>6.3291139240506329</v>
      </c>
      <c r="Q91" s="24" t="s">
        <v>463</v>
      </c>
      <c r="R91" s="21">
        <f>0.05*H91+0.9*O91+0.05*P91</f>
        <v>51.433675696202535</v>
      </c>
      <c r="S91" s="13" t="s">
        <v>464</v>
      </c>
      <c r="T91" s="13" t="s">
        <v>465</v>
      </c>
      <c r="U91" s="25" t="s">
        <v>692</v>
      </c>
      <c r="V91" s="26"/>
    </row>
    <row r="92" spans="1:22" s="9" customFormat="1" ht="62.4" customHeight="1">
      <c r="A92" s="7">
        <v>89</v>
      </c>
      <c r="B92" s="8" t="s">
        <v>330</v>
      </c>
      <c r="C92" s="22" t="s">
        <v>331</v>
      </c>
      <c r="D92" s="23" t="s">
        <v>255</v>
      </c>
      <c r="E92" s="17">
        <v>60</v>
      </c>
      <c r="F92" s="11">
        <v>10</v>
      </c>
      <c r="G92" s="10" t="s">
        <v>297</v>
      </c>
      <c r="H92" s="19">
        <f>E92+F92</f>
        <v>70</v>
      </c>
      <c r="I92" s="11">
        <v>86.582999999999998</v>
      </c>
      <c r="J92" s="10" t="s">
        <v>16</v>
      </c>
      <c r="K92" s="12"/>
      <c r="L92" s="10"/>
      <c r="M92" s="12"/>
      <c r="N92" s="10"/>
      <c r="O92" s="20">
        <f>I92*0.6+K92*100*0.2/16.667+M92*100*0.2/50</f>
        <v>51.949799999999996</v>
      </c>
      <c r="P92" s="7">
        <v>0</v>
      </c>
      <c r="Q92" s="24"/>
      <c r="R92" s="21">
        <f>H92*100*0.05/75+O92*0.9+P92*100*0.05/92</f>
        <v>51.421486666666659</v>
      </c>
      <c r="S92" s="13" t="s">
        <v>547</v>
      </c>
      <c r="T92" s="13" t="s">
        <v>588</v>
      </c>
      <c r="U92" s="25" t="s">
        <v>693</v>
      </c>
      <c r="V92" s="26"/>
    </row>
    <row r="93" spans="1:22" s="9" customFormat="1" ht="62.4" customHeight="1">
      <c r="A93" s="7">
        <v>90</v>
      </c>
      <c r="B93" s="8" t="s">
        <v>78</v>
      </c>
      <c r="C93" s="22">
        <v>8240310294</v>
      </c>
      <c r="D93" s="23" t="s">
        <v>18</v>
      </c>
      <c r="E93" s="17">
        <v>60</v>
      </c>
      <c r="F93" s="11">
        <v>10</v>
      </c>
      <c r="G93" s="10" t="s">
        <v>31</v>
      </c>
      <c r="H93" s="19">
        <f>(E93+F93)/120*100</f>
        <v>58.333333333333336</v>
      </c>
      <c r="I93" s="11">
        <v>85.076999999999998</v>
      </c>
      <c r="J93" s="10" t="s">
        <v>16</v>
      </c>
      <c r="K93" s="12"/>
      <c r="L93" s="10"/>
      <c r="M93" s="12"/>
      <c r="N93" s="10"/>
      <c r="O93" s="20">
        <f>0.6*I93+0.2*K93+0.2*M93</f>
        <v>51.046199999999999</v>
      </c>
      <c r="P93" s="7">
        <v>49.450549450549453</v>
      </c>
      <c r="Q93" s="24" t="s">
        <v>79</v>
      </c>
      <c r="R93" s="21">
        <f>0.05*H93+0.9*O93+0.05*P93</f>
        <v>51.330774139194141</v>
      </c>
      <c r="S93" s="13" t="s">
        <v>80</v>
      </c>
      <c r="T93" s="13" t="s">
        <v>80</v>
      </c>
      <c r="U93" s="25" t="s">
        <v>694</v>
      </c>
      <c r="V93" s="26"/>
    </row>
    <row r="94" spans="1:22" s="9" customFormat="1" ht="62.4" customHeight="1">
      <c r="A94" s="7">
        <v>91</v>
      </c>
      <c r="B94" s="8" t="s">
        <v>479</v>
      </c>
      <c r="C94" s="22">
        <v>3240300265</v>
      </c>
      <c r="D94" s="23" t="s">
        <v>467</v>
      </c>
      <c r="E94" s="17">
        <v>60</v>
      </c>
      <c r="F94" s="11">
        <v>6</v>
      </c>
      <c r="G94" s="10" t="s">
        <v>381</v>
      </c>
      <c r="H94" s="19">
        <f>(E94+F94)/78*100</f>
        <v>84.615384615384613</v>
      </c>
      <c r="I94" s="11">
        <v>86.867000000000004</v>
      </c>
      <c r="J94" s="10" t="s">
        <v>16</v>
      </c>
      <c r="K94" s="12">
        <v>0</v>
      </c>
      <c r="L94" s="10"/>
      <c r="M94" s="12">
        <v>0</v>
      </c>
      <c r="N94" s="10"/>
      <c r="O94" s="20">
        <f>I94*0.6+K94*0.2+M94*0.2</f>
        <v>52.120200000000004</v>
      </c>
      <c r="P94" s="7">
        <v>0</v>
      </c>
      <c r="Q94" s="24"/>
      <c r="R94" s="21">
        <f>0.05*H94+0.9*O94+0.05*P94</f>
        <v>51.138949230769235</v>
      </c>
      <c r="S94" s="13" t="s">
        <v>480</v>
      </c>
      <c r="T94" s="13" t="s">
        <v>481</v>
      </c>
      <c r="U94" s="25" t="s">
        <v>695</v>
      </c>
      <c r="V94" s="26"/>
    </row>
    <row r="95" spans="1:22" s="9" customFormat="1" ht="62.4" customHeight="1">
      <c r="A95" s="7">
        <v>92</v>
      </c>
      <c r="B95" s="8" t="s">
        <v>332</v>
      </c>
      <c r="C95" s="22" t="s">
        <v>333</v>
      </c>
      <c r="D95" s="23" t="s">
        <v>255</v>
      </c>
      <c r="E95" s="17">
        <v>60</v>
      </c>
      <c r="F95" s="11">
        <v>6</v>
      </c>
      <c r="G95" s="10" t="s">
        <v>288</v>
      </c>
      <c r="H95" s="19">
        <f>E95+F95</f>
        <v>66</v>
      </c>
      <c r="I95" s="11">
        <v>86.5</v>
      </c>
      <c r="J95" s="10" t="s">
        <v>16</v>
      </c>
      <c r="K95" s="12"/>
      <c r="L95" s="10"/>
      <c r="M95" s="12"/>
      <c r="N95" s="10"/>
      <c r="O95" s="20">
        <f>I95*0.6+K95*100*0.2/16.667+M95*100*0.2/50</f>
        <v>51.9</v>
      </c>
      <c r="P95" s="7">
        <v>0</v>
      </c>
      <c r="Q95" s="24"/>
      <c r="R95" s="21">
        <f>H95*100*0.05/75+O95*0.9+P95*100*0.05/92</f>
        <v>51.11</v>
      </c>
      <c r="S95" s="13" t="s">
        <v>548</v>
      </c>
      <c r="T95" s="13" t="s">
        <v>589</v>
      </c>
      <c r="U95" s="25" t="s">
        <v>696</v>
      </c>
      <c r="V95" s="26"/>
    </row>
    <row r="96" spans="1:22" s="9" customFormat="1" ht="62.4" customHeight="1">
      <c r="A96" s="7">
        <v>93</v>
      </c>
      <c r="B96" s="8" t="s">
        <v>212</v>
      </c>
      <c r="C96" s="22" t="s">
        <v>213</v>
      </c>
      <c r="D96" s="23" t="s">
        <v>113</v>
      </c>
      <c r="E96" s="17">
        <v>60</v>
      </c>
      <c r="F96" s="11">
        <v>10</v>
      </c>
      <c r="G96" s="10" t="s">
        <v>141</v>
      </c>
      <c r="H96" s="19">
        <f>(E96+F96)/75*100</f>
        <v>93.333333333333329</v>
      </c>
      <c r="I96" s="11">
        <v>85.167000000000002</v>
      </c>
      <c r="J96" s="10" t="s">
        <v>16</v>
      </c>
      <c r="K96" s="12">
        <v>0</v>
      </c>
      <c r="L96" s="10"/>
      <c r="M96" s="12">
        <v>0</v>
      </c>
      <c r="N96" s="10"/>
      <c r="O96" s="20">
        <f>I96*0.6+K96*0.2+M96*0.2</f>
        <v>51.100200000000001</v>
      </c>
      <c r="P96" s="7">
        <f>8/92*100</f>
        <v>8.695652173913043</v>
      </c>
      <c r="Q96" s="24" t="s">
        <v>214</v>
      </c>
      <c r="R96" s="21">
        <f>0.05*H96+0.9*O96+0.05*P96</f>
        <v>51.091629275362315</v>
      </c>
      <c r="S96" s="13" t="s">
        <v>549</v>
      </c>
      <c r="T96" s="13" t="s">
        <v>215</v>
      </c>
      <c r="U96" s="25" t="s">
        <v>697</v>
      </c>
      <c r="V96" s="26"/>
    </row>
    <row r="97" spans="1:22" s="9" customFormat="1" ht="62.4" customHeight="1">
      <c r="A97" s="7">
        <v>94</v>
      </c>
      <c r="B97" s="8" t="s">
        <v>488</v>
      </c>
      <c r="C97" s="22">
        <v>3240300268</v>
      </c>
      <c r="D97" s="23" t="s">
        <v>467</v>
      </c>
      <c r="E97" s="17">
        <v>60</v>
      </c>
      <c r="F97" s="11">
        <v>8</v>
      </c>
      <c r="G97" s="10" t="s">
        <v>375</v>
      </c>
      <c r="H97" s="19">
        <f>(E97+F97)/78*100</f>
        <v>87.179487179487182</v>
      </c>
      <c r="I97" s="11">
        <v>84.933000000000007</v>
      </c>
      <c r="J97" s="10" t="s">
        <v>16</v>
      </c>
      <c r="K97" s="12">
        <v>0</v>
      </c>
      <c r="L97" s="10"/>
      <c r="M97" s="12">
        <v>0</v>
      </c>
      <c r="N97" s="10"/>
      <c r="O97" s="20">
        <f>I97*0.6+K97*0.2+M97*0.2</f>
        <v>50.959800000000001</v>
      </c>
      <c r="P97" s="7">
        <v>16</v>
      </c>
      <c r="Q97" s="24" t="s">
        <v>468</v>
      </c>
      <c r="R97" s="21">
        <f>0.05*H97+0.9*O97+0.05*P97</f>
        <v>51.022794358974359</v>
      </c>
      <c r="S97" s="13" t="s">
        <v>489</v>
      </c>
      <c r="T97" s="13" t="s">
        <v>490</v>
      </c>
      <c r="U97" s="25" t="s">
        <v>698</v>
      </c>
      <c r="V97" s="26"/>
    </row>
    <row r="98" spans="1:22" s="9" customFormat="1" ht="62.4" customHeight="1">
      <c r="A98" s="7">
        <v>95</v>
      </c>
      <c r="B98" s="8" t="s">
        <v>216</v>
      </c>
      <c r="C98" s="22" t="s">
        <v>217</v>
      </c>
      <c r="D98" s="23" t="s">
        <v>113</v>
      </c>
      <c r="E98" s="17">
        <v>60</v>
      </c>
      <c r="F98" s="11">
        <v>10</v>
      </c>
      <c r="G98" s="10" t="s">
        <v>156</v>
      </c>
      <c r="H98" s="19">
        <f>(E98+F98)/75*100</f>
        <v>93.333333333333329</v>
      </c>
      <c r="I98" s="11">
        <v>85.082999999999998</v>
      </c>
      <c r="J98" s="10" t="s">
        <v>16</v>
      </c>
      <c r="K98" s="12">
        <v>0</v>
      </c>
      <c r="L98" s="10"/>
      <c r="M98" s="12">
        <v>0</v>
      </c>
      <c r="N98" s="10"/>
      <c r="O98" s="20">
        <f>I98*0.6+K98*0.2+M98*0.2</f>
        <v>51.049799999999998</v>
      </c>
      <c r="P98" s="7">
        <f>7/92*100</f>
        <v>7.608695652173914</v>
      </c>
      <c r="Q98" s="24" t="s">
        <v>218</v>
      </c>
      <c r="R98" s="21">
        <f>0.05*H98+0.9*O98+0.05*P98</f>
        <v>50.99192144927536</v>
      </c>
      <c r="S98" s="13" t="s">
        <v>550</v>
      </c>
      <c r="T98" s="13" t="s">
        <v>219</v>
      </c>
      <c r="U98" s="25" t="s">
        <v>699</v>
      </c>
      <c r="V98" s="26"/>
    </row>
    <row r="99" spans="1:22" s="9" customFormat="1" ht="62.4" customHeight="1">
      <c r="A99" s="7">
        <v>96</v>
      </c>
      <c r="B99" s="8" t="s">
        <v>50</v>
      </c>
      <c r="C99" s="22">
        <v>8240310285</v>
      </c>
      <c r="D99" s="23" t="s">
        <v>18</v>
      </c>
      <c r="E99" s="17">
        <v>60</v>
      </c>
      <c r="F99" s="11">
        <v>2</v>
      </c>
      <c r="G99" s="10" t="s">
        <v>51</v>
      </c>
      <c r="H99" s="19">
        <f>(E99+F99)/120*100</f>
        <v>51.666666666666671</v>
      </c>
      <c r="I99" s="11">
        <v>88.691999999999993</v>
      </c>
      <c r="J99" s="10" t="s">
        <v>16</v>
      </c>
      <c r="K99" s="12"/>
      <c r="L99" s="10"/>
      <c r="M99" s="12"/>
      <c r="N99" s="10"/>
      <c r="O99" s="20">
        <f>0.6*I99+0.2*K99+0.2*M99</f>
        <v>53.215199999999996</v>
      </c>
      <c r="P99" s="7">
        <v>8.791208791208792</v>
      </c>
      <c r="Q99" s="24" t="s">
        <v>36</v>
      </c>
      <c r="R99" s="21">
        <f>0.05*H99+0.9*O99+0.05*P99</f>
        <v>50.91657377289377</v>
      </c>
      <c r="S99" s="13" t="s">
        <v>52</v>
      </c>
      <c r="T99" s="13" t="s">
        <v>52</v>
      </c>
      <c r="U99" s="25" t="s">
        <v>700</v>
      </c>
      <c r="V99" s="26"/>
    </row>
    <row r="100" spans="1:22" s="9" customFormat="1" ht="62.4" customHeight="1">
      <c r="A100" s="7">
        <v>97</v>
      </c>
      <c r="B100" s="8" t="s">
        <v>505</v>
      </c>
      <c r="C100" s="22">
        <v>3240300273</v>
      </c>
      <c r="D100" s="23" t="s">
        <v>467</v>
      </c>
      <c r="E100" s="17">
        <v>60</v>
      </c>
      <c r="F100" s="11">
        <v>2</v>
      </c>
      <c r="G100" s="10" t="s">
        <v>366</v>
      </c>
      <c r="H100" s="19">
        <f>(E100+F100)/78*100</f>
        <v>79.487179487179489</v>
      </c>
      <c r="I100" s="11">
        <v>84.856999999999999</v>
      </c>
      <c r="J100" s="10" t="s">
        <v>16</v>
      </c>
      <c r="K100" s="12">
        <v>0</v>
      </c>
      <c r="L100" s="10"/>
      <c r="M100" s="12">
        <v>0</v>
      </c>
      <c r="N100" s="10"/>
      <c r="O100" s="20">
        <f>I100*0.6+K100*0.2+M100*0.2</f>
        <v>50.914200000000001</v>
      </c>
      <c r="P100" s="7">
        <v>20</v>
      </c>
      <c r="Q100" s="24" t="s">
        <v>492</v>
      </c>
      <c r="R100" s="21">
        <f>0.05*H100+0.9*O100+0.05*P100</f>
        <v>50.797138974358973</v>
      </c>
      <c r="S100" s="13" t="s">
        <v>506</v>
      </c>
      <c r="T100" s="13" t="s">
        <v>507</v>
      </c>
      <c r="U100" s="25" t="s">
        <v>701</v>
      </c>
      <c r="V100" s="26"/>
    </row>
    <row r="101" spans="1:22" s="9" customFormat="1" ht="62.4" customHeight="1">
      <c r="A101" s="7">
        <v>98</v>
      </c>
      <c r="B101" s="8" t="s">
        <v>498</v>
      </c>
      <c r="C101" s="22">
        <v>3240300271</v>
      </c>
      <c r="D101" s="23" t="s">
        <v>467</v>
      </c>
      <c r="E101" s="17">
        <v>60</v>
      </c>
      <c r="F101" s="11">
        <v>-6</v>
      </c>
      <c r="G101" s="10" t="s">
        <v>499</v>
      </c>
      <c r="H101" s="19">
        <f>(E101+F101)/78*100</f>
        <v>69.230769230769226</v>
      </c>
      <c r="I101" s="11">
        <v>86.533000000000001</v>
      </c>
      <c r="J101" s="10" t="s">
        <v>16</v>
      </c>
      <c r="K101" s="12">
        <v>0</v>
      </c>
      <c r="L101" s="10"/>
      <c r="M101" s="12">
        <v>0</v>
      </c>
      <c r="N101" s="10"/>
      <c r="O101" s="20">
        <f>I101*0.6+K101*0.2+M101*0.2</f>
        <v>51.919800000000002</v>
      </c>
      <c r="P101" s="7">
        <v>12</v>
      </c>
      <c r="Q101" s="24" t="s">
        <v>448</v>
      </c>
      <c r="R101" s="21">
        <f>0.05*H101+0.9*O101+0.05*P101</f>
        <v>50.789358461538463</v>
      </c>
      <c r="S101" s="13" t="s">
        <v>500</v>
      </c>
      <c r="T101" s="13" t="s">
        <v>501</v>
      </c>
      <c r="U101" s="25" t="s">
        <v>702</v>
      </c>
      <c r="V101" s="26"/>
    </row>
    <row r="102" spans="1:22" s="9" customFormat="1" ht="62.4" customHeight="1">
      <c r="A102" s="7">
        <v>99</v>
      </c>
      <c r="B102" s="8" t="s">
        <v>454</v>
      </c>
      <c r="C102" s="22">
        <v>3240300258</v>
      </c>
      <c r="D102" s="23" t="s">
        <v>360</v>
      </c>
      <c r="E102" s="17">
        <v>60</v>
      </c>
      <c r="F102" s="11">
        <v>2</v>
      </c>
      <c r="G102" s="10" t="s">
        <v>366</v>
      </c>
      <c r="H102" s="19">
        <f>(E102+F102)/80*100</f>
        <v>77.5</v>
      </c>
      <c r="I102" s="11">
        <v>86.5</v>
      </c>
      <c r="J102" s="10" t="s">
        <v>16</v>
      </c>
      <c r="K102" s="12">
        <v>0</v>
      </c>
      <c r="L102" s="10"/>
      <c r="M102" s="12">
        <v>0</v>
      </c>
      <c r="N102" s="10"/>
      <c r="O102" s="20">
        <f>I102*0.6+K102*0.2+M102*0.2</f>
        <v>51.9</v>
      </c>
      <c r="P102" s="7">
        <v>0</v>
      </c>
      <c r="Q102" s="24"/>
      <c r="R102" s="21">
        <f>0.05*H102+0.9*O102+0.05*P102</f>
        <v>50.585000000000001</v>
      </c>
      <c r="S102" s="13" t="s">
        <v>455</v>
      </c>
      <c r="T102" s="13" t="s">
        <v>456</v>
      </c>
      <c r="U102" s="25" t="s">
        <v>703</v>
      </c>
      <c r="V102" s="26"/>
    </row>
    <row r="103" spans="1:22" s="9" customFormat="1" ht="62.4" customHeight="1">
      <c r="A103" s="7">
        <v>100</v>
      </c>
      <c r="B103" s="8" t="s">
        <v>334</v>
      </c>
      <c r="C103" s="22" t="s">
        <v>335</v>
      </c>
      <c r="D103" s="23" t="s">
        <v>255</v>
      </c>
      <c r="E103" s="17">
        <v>60</v>
      </c>
      <c r="F103" s="11">
        <v>-6</v>
      </c>
      <c r="G103" s="10" t="s">
        <v>336</v>
      </c>
      <c r="H103" s="19">
        <f>E103+F103</f>
        <v>54</v>
      </c>
      <c r="I103" s="11">
        <v>86.917000000000002</v>
      </c>
      <c r="J103" s="10" t="s">
        <v>16</v>
      </c>
      <c r="K103" s="12"/>
      <c r="L103" s="10"/>
      <c r="M103" s="12"/>
      <c r="N103" s="10"/>
      <c r="O103" s="20">
        <f>I103*0.6+K103*100*0.2/16.667+M103*100*0.2/50</f>
        <v>52.150199999999998</v>
      </c>
      <c r="P103" s="7">
        <v>0</v>
      </c>
      <c r="Q103" s="24"/>
      <c r="R103" s="21">
        <f>H103*100*0.05/75+O103*0.9+P103*100*0.05/92</f>
        <v>50.535180000000004</v>
      </c>
      <c r="S103" s="13" t="s">
        <v>551</v>
      </c>
      <c r="T103" s="13" t="s">
        <v>590</v>
      </c>
      <c r="U103" s="25" t="s">
        <v>704</v>
      </c>
      <c r="V103" s="26"/>
    </row>
    <row r="104" spans="1:22" s="9" customFormat="1" ht="62.4" customHeight="1">
      <c r="A104" s="7">
        <v>101</v>
      </c>
      <c r="B104" s="8" t="s">
        <v>225</v>
      </c>
      <c r="C104" s="22" t="s">
        <v>226</v>
      </c>
      <c r="D104" s="23" t="s">
        <v>113</v>
      </c>
      <c r="E104" s="17">
        <v>60</v>
      </c>
      <c r="F104" s="11">
        <v>4</v>
      </c>
      <c r="G104" s="10" t="s">
        <v>227</v>
      </c>
      <c r="H104" s="19">
        <f>(E104+F104)/75*100</f>
        <v>85.333333333333343</v>
      </c>
      <c r="I104" s="11">
        <v>81.417000000000002</v>
      </c>
      <c r="J104" s="10" t="s">
        <v>16</v>
      </c>
      <c r="K104" s="12">
        <v>0</v>
      </c>
      <c r="L104" s="10"/>
      <c r="M104" s="12">
        <v>0</v>
      </c>
      <c r="N104" s="10"/>
      <c r="O104" s="20">
        <f>I104*0.6+K104*0.2+M104*0.2</f>
        <v>48.850200000000001</v>
      </c>
      <c r="P104" s="7">
        <f>40/92*100</f>
        <v>43.478260869565219</v>
      </c>
      <c r="Q104" s="24" t="s">
        <v>182</v>
      </c>
      <c r="R104" s="21">
        <f>0.05*H104+0.9*O104+0.05*P104</f>
        <v>50.405759710144928</v>
      </c>
      <c r="S104" s="13" t="s">
        <v>552</v>
      </c>
      <c r="T104" s="13" t="s">
        <v>228</v>
      </c>
      <c r="U104" s="25" t="s">
        <v>705</v>
      </c>
      <c r="V104" s="26"/>
    </row>
    <row r="105" spans="1:22" s="9" customFormat="1" ht="62.4" customHeight="1">
      <c r="A105" s="7">
        <v>102</v>
      </c>
      <c r="B105" s="8" t="s">
        <v>220</v>
      </c>
      <c r="C105" s="22" t="s">
        <v>221</v>
      </c>
      <c r="D105" s="23" t="s">
        <v>113</v>
      </c>
      <c r="E105" s="17">
        <v>60</v>
      </c>
      <c r="F105" s="11">
        <v>10</v>
      </c>
      <c r="G105" s="10" t="s">
        <v>222</v>
      </c>
      <c r="H105" s="19">
        <f>(E105+F105)/75*100</f>
        <v>93.333333333333329</v>
      </c>
      <c r="I105" s="11">
        <v>79.75</v>
      </c>
      <c r="J105" s="10" t="s">
        <v>16</v>
      </c>
      <c r="K105" s="12">
        <v>0</v>
      </c>
      <c r="L105" s="10"/>
      <c r="M105" s="12">
        <v>0</v>
      </c>
      <c r="N105" s="10"/>
      <c r="O105" s="20">
        <f>I105*0.6+K105*0.2+M105*0.2</f>
        <v>47.85</v>
      </c>
      <c r="P105" s="7">
        <f>49/92*100</f>
        <v>53.260869565217398</v>
      </c>
      <c r="Q105" s="24" t="s">
        <v>223</v>
      </c>
      <c r="R105" s="21">
        <f>0.05*H105+0.9*O105+0.05*P105</f>
        <v>50.394710144927537</v>
      </c>
      <c r="S105" s="13" t="s">
        <v>553</v>
      </c>
      <c r="T105" s="13" t="s">
        <v>224</v>
      </c>
      <c r="U105" s="25" t="s">
        <v>706</v>
      </c>
      <c r="V105" s="26"/>
    </row>
    <row r="106" spans="1:22" s="9" customFormat="1" ht="62.4" customHeight="1">
      <c r="A106" s="7">
        <v>103</v>
      </c>
      <c r="B106" s="8" t="s">
        <v>502</v>
      </c>
      <c r="C106" s="22">
        <v>3240300272</v>
      </c>
      <c r="D106" s="23" t="s">
        <v>467</v>
      </c>
      <c r="E106" s="17">
        <v>60</v>
      </c>
      <c r="F106" s="11">
        <v>2</v>
      </c>
      <c r="G106" s="10" t="s">
        <v>366</v>
      </c>
      <c r="H106" s="19">
        <f>(E106+F106)/78*100</f>
        <v>79.487179487179489</v>
      </c>
      <c r="I106" s="11">
        <v>84.4</v>
      </c>
      <c r="J106" s="10" t="s">
        <v>16</v>
      </c>
      <c r="K106" s="12">
        <v>0</v>
      </c>
      <c r="L106" s="10"/>
      <c r="M106" s="12">
        <v>0</v>
      </c>
      <c r="N106" s="10"/>
      <c r="O106" s="20">
        <f>I106*0.6+K106*0.2+M106*0.2</f>
        <v>50.64</v>
      </c>
      <c r="P106" s="7">
        <v>16</v>
      </c>
      <c r="Q106" s="24" t="s">
        <v>468</v>
      </c>
      <c r="R106" s="21">
        <f>0.05*H106+0.9*O106+0.05*P106</f>
        <v>50.350358974358969</v>
      </c>
      <c r="S106" s="13" t="s">
        <v>503</v>
      </c>
      <c r="T106" s="13" t="s">
        <v>504</v>
      </c>
      <c r="U106" s="25" t="s">
        <v>707</v>
      </c>
      <c r="V106" s="26"/>
    </row>
    <row r="107" spans="1:22" s="9" customFormat="1" ht="62.4" customHeight="1">
      <c r="A107" s="7">
        <v>104</v>
      </c>
      <c r="B107" s="8" t="s">
        <v>229</v>
      </c>
      <c r="C107" s="22" t="s">
        <v>230</v>
      </c>
      <c r="D107" s="23" t="s">
        <v>113</v>
      </c>
      <c r="E107" s="17">
        <v>60</v>
      </c>
      <c r="F107" s="11">
        <v>-4</v>
      </c>
      <c r="G107" s="10" t="s">
        <v>231</v>
      </c>
      <c r="H107" s="19">
        <f>(E107+F107)/75*100</f>
        <v>74.666666666666671</v>
      </c>
      <c r="I107" s="11">
        <v>86.25</v>
      </c>
      <c r="J107" s="10" t="s">
        <v>16</v>
      </c>
      <c r="K107" s="12">
        <v>0</v>
      </c>
      <c r="L107" s="10"/>
      <c r="M107" s="12">
        <v>0</v>
      </c>
      <c r="N107" s="10"/>
      <c r="O107" s="20">
        <f>I107*0.6+K107*0.2+M107*0.2</f>
        <v>51.75</v>
      </c>
      <c r="P107" s="7">
        <v>0</v>
      </c>
      <c r="Q107" s="24"/>
      <c r="R107" s="21">
        <f>0.05*H107+0.9*O107+0.05*P107</f>
        <v>50.308333333333337</v>
      </c>
      <c r="S107" s="13" t="s">
        <v>554</v>
      </c>
      <c r="T107" s="13" t="s">
        <v>232</v>
      </c>
      <c r="U107" s="25" t="s">
        <v>708</v>
      </c>
      <c r="V107" s="26"/>
    </row>
    <row r="108" spans="1:22" s="9" customFormat="1" ht="62.4" customHeight="1">
      <c r="A108" s="7">
        <v>105</v>
      </c>
      <c r="B108" s="8" t="s">
        <v>337</v>
      </c>
      <c r="C108" s="22" t="s">
        <v>338</v>
      </c>
      <c r="D108" s="23" t="s">
        <v>255</v>
      </c>
      <c r="E108" s="17">
        <v>60</v>
      </c>
      <c r="F108" s="11">
        <v>0</v>
      </c>
      <c r="G108" s="10" t="s">
        <v>339</v>
      </c>
      <c r="H108" s="19">
        <f>E108+F108</f>
        <v>60</v>
      </c>
      <c r="I108" s="11">
        <v>80.75</v>
      </c>
      <c r="J108" s="10" t="s">
        <v>16</v>
      </c>
      <c r="K108" s="12"/>
      <c r="L108" s="10"/>
      <c r="M108" s="12"/>
      <c r="N108" s="10"/>
      <c r="O108" s="20">
        <f>I108*0.6+K108*100*0.2/16.667+M108*100*0.2/50</f>
        <v>48.449999999999996</v>
      </c>
      <c r="P108" s="7">
        <v>46</v>
      </c>
      <c r="Q108" s="24" t="s">
        <v>340</v>
      </c>
      <c r="R108" s="21">
        <f>H108*100*0.05/75+O108*0.9+P108*100*0.05/92</f>
        <v>50.104999999999997</v>
      </c>
      <c r="S108" s="13" t="s">
        <v>555</v>
      </c>
      <c r="T108" s="13" t="s">
        <v>591</v>
      </c>
      <c r="U108" s="25" t="s">
        <v>709</v>
      </c>
      <c r="V108" s="26"/>
    </row>
    <row r="109" spans="1:22" s="9" customFormat="1" ht="62.4" customHeight="1">
      <c r="A109" s="7">
        <v>106</v>
      </c>
      <c r="B109" s="8" t="s">
        <v>233</v>
      </c>
      <c r="C109" s="22" t="s">
        <v>234</v>
      </c>
      <c r="D109" s="23" t="s">
        <v>113</v>
      </c>
      <c r="E109" s="17">
        <v>60</v>
      </c>
      <c r="F109" s="11">
        <v>-2</v>
      </c>
      <c r="G109" s="10" t="s">
        <v>235</v>
      </c>
      <c r="H109" s="19">
        <f>(E109+F109)/75*100</f>
        <v>77.333333333333329</v>
      </c>
      <c r="I109" s="11">
        <v>85.582999999999998</v>
      </c>
      <c r="J109" s="10" t="s">
        <v>16</v>
      </c>
      <c r="K109" s="12">
        <v>0</v>
      </c>
      <c r="L109" s="10"/>
      <c r="M109" s="12">
        <v>0</v>
      </c>
      <c r="N109" s="10"/>
      <c r="O109" s="20">
        <f>I109*0.6+K109*0.2+M109*0.2</f>
        <v>51.349799999999995</v>
      </c>
      <c r="P109" s="7">
        <v>0</v>
      </c>
      <c r="Q109" s="24"/>
      <c r="R109" s="21">
        <f>0.05*H109+0.9*O109+0.05*P109</f>
        <v>50.081486666666663</v>
      </c>
      <c r="S109" s="13" t="s">
        <v>556</v>
      </c>
      <c r="T109" s="13" t="s">
        <v>236</v>
      </c>
      <c r="U109" s="25" t="s">
        <v>710</v>
      </c>
      <c r="V109" s="26"/>
    </row>
    <row r="110" spans="1:22" s="9" customFormat="1" ht="62.4" customHeight="1">
      <c r="A110" s="7">
        <v>107</v>
      </c>
      <c r="B110" s="8" t="s">
        <v>60</v>
      </c>
      <c r="C110" s="22">
        <v>8240310288</v>
      </c>
      <c r="D110" s="23" t="s">
        <v>18</v>
      </c>
      <c r="E110" s="17">
        <v>60</v>
      </c>
      <c r="F110" s="11">
        <v>8</v>
      </c>
      <c r="G110" s="10" t="s">
        <v>57</v>
      </c>
      <c r="H110" s="19">
        <f>(E110+F110)/120*100</f>
        <v>56.666666666666664</v>
      </c>
      <c r="I110" s="11">
        <v>86.308000000000007</v>
      </c>
      <c r="J110" s="10" t="s">
        <v>16</v>
      </c>
      <c r="K110" s="12"/>
      <c r="L110" s="10"/>
      <c r="M110" s="12"/>
      <c r="N110" s="10"/>
      <c r="O110" s="20">
        <f>0.6*I110+0.2*K110+0.2*M110</f>
        <v>51.784800000000004</v>
      </c>
      <c r="P110" s="7">
        <v>10.989010989010989</v>
      </c>
      <c r="Q110" s="24" t="s">
        <v>61</v>
      </c>
      <c r="R110" s="21">
        <f>0.05*H110+0.9*O110+0.05*P110</f>
        <v>49.989103882783887</v>
      </c>
      <c r="S110" s="13" t="s">
        <v>62</v>
      </c>
      <c r="T110" s="13" t="s">
        <v>62</v>
      </c>
      <c r="U110" s="25" t="s">
        <v>711</v>
      </c>
      <c r="V110" s="26"/>
    </row>
    <row r="111" spans="1:22" s="9" customFormat="1" ht="62.4" customHeight="1">
      <c r="A111" s="7">
        <v>108</v>
      </c>
      <c r="B111" s="8" t="s">
        <v>341</v>
      </c>
      <c r="C111" s="22" t="s">
        <v>342</v>
      </c>
      <c r="D111" s="23" t="s">
        <v>255</v>
      </c>
      <c r="E111" s="17">
        <v>60</v>
      </c>
      <c r="F111" s="11">
        <v>4</v>
      </c>
      <c r="G111" s="10" t="s">
        <v>256</v>
      </c>
      <c r="H111" s="19">
        <f>E111+F111</f>
        <v>64</v>
      </c>
      <c r="I111" s="11">
        <v>84.667000000000002</v>
      </c>
      <c r="J111" s="10" t="s">
        <v>16</v>
      </c>
      <c r="K111" s="12"/>
      <c r="L111" s="10"/>
      <c r="M111" s="12"/>
      <c r="N111" s="10"/>
      <c r="O111" s="20">
        <f>I111*0.6+K111*100*0.2/16.667+M111*100*0.2/50</f>
        <v>50.800199999999997</v>
      </c>
      <c r="P111" s="7">
        <v>0</v>
      </c>
      <c r="Q111" s="24"/>
      <c r="R111" s="21">
        <f>H111*100*0.05/75+O111*0.9+P111*100*0.05/92</f>
        <v>49.986846666666665</v>
      </c>
      <c r="S111" s="13" t="s">
        <v>557</v>
      </c>
      <c r="T111" s="13" t="s">
        <v>592</v>
      </c>
      <c r="U111" s="25" t="s">
        <v>712</v>
      </c>
      <c r="V111" s="26"/>
    </row>
    <row r="112" spans="1:22" s="9" customFormat="1" ht="62.4" customHeight="1">
      <c r="A112" s="7">
        <v>109</v>
      </c>
      <c r="B112" s="8" t="s">
        <v>98</v>
      </c>
      <c r="C112" s="22">
        <v>8240310301</v>
      </c>
      <c r="D112" s="23" t="s">
        <v>18</v>
      </c>
      <c r="E112" s="17">
        <v>60</v>
      </c>
      <c r="F112" s="11">
        <v>0</v>
      </c>
      <c r="G112" s="10" t="s">
        <v>99</v>
      </c>
      <c r="H112" s="19">
        <f>(E112+F112)/120*100</f>
        <v>50</v>
      </c>
      <c r="I112" s="11">
        <v>87.332999999999998</v>
      </c>
      <c r="J112" s="10" t="s">
        <v>16</v>
      </c>
      <c r="K112" s="12"/>
      <c r="L112" s="10"/>
      <c r="M112" s="12"/>
      <c r="N112" s="10"/>
      <c r="O112" s="20">
        <f>0.6*I112+0.2*K112+0.2*M112</f>
        <v>52.399799999999999</v>
      </c>
      <c r="P112" s="7">
        <v>5.4945054945054945</v>
      </c>
      <c r="Q112" s="24" t="s">
        <v>20</v>
      </c>
      <c r="R112" s="21">
        <f>0.05*H112+0.9*O112+0.05*P112</f>
        <v>49.934545274725281</v>
      </c>
      <c r="S112" s="13" t="s">
        <v>100</v>
      </c>
      <c r="T112" s="13" t="s">
        <v>100</v>
      </c>
      <c r="U112" s="25" t="s">
        <v>713</v>
      </c>
      <c r="V112" s="26"/>
    </row>
    <row r="113" spans="1:22" s="9" customFormat="1" ht="62.4" customHeight="1">
      <c r="A113" s="7">
        <v>110</v>
      </c>
      <c r="B113" s="8" t="s">
        <v>343</v>
      </c>
      <c r="C113" s="22" t="s">
        <v>344</v>
      </c>
      <c r="D113" s="23" t="s">
        <v>255</v>
      </c>
      <c r="E113" s="17">
        <v>60</v>
      </c>
      <c r="F113" s="11">
        <v>6</v>
      </c>
      <c r="G113" s="10" t="s">
        <v>288</v>
      </c>
      <c r="H113" s="19">
        <f>E113+F113</f>
        <v>66</v>
      </c>
      <c r="I113" s="11">
        <v>83</v>
      </c>
      <c r="J113" s="10" t="s">
        <v>16</v>
      </c>
      <c r="K113" s="12"/>
      <c r="L113" s="10"/>
      <c r="M113" s="12"/>
      <c r="N113" s="10"/>
      <c r="O113" s="20">
        <f>I113*0.6+K113*100*0.2/16.667+M113*100*0.2/50</f>
        <v>49.8</v>
      </c>
      <c r="P113" s="7">
        <v>13</v>
      </c>
      <c r="Q113" s="24" t="s">
        <v>345</v>
      </c>
      <c r="R113" s="21">
        <f>H113*100*0.05/75+O113*0.9+P113*100*0.05/92</f>
        <v>49.926521739130436</v>
      </c>
      <c r="S113" s="13" t="s">
        <v>558</v>
      </c>
      <c r="T113" s="13" t="s">
        <v>593</v>
      </c>
      <c r="U113" s="25" t="s">
        <v>714</v>
      </c>
      <c r="V113" s="26"/>
    </row>
    <row r="114" spans="1:22" s="9" customFormat="1" ht="62.4" customHeight="1">
      <c r="A114" s="7">
        <v>111</v>
      </c>
      <c r="B114" s="8" t="s">
        <v>346</v>
      </c>
      <c r="C114" s="22" t="s">
        <v>347</v>
      </c>
      <c r="D114" s="23" t="s">
        <v>255</v>
      </c>
      <c r="E114" s="17">
        <v>60</v>
      </c>
      <c r="F114" s="11">
        <v>6</v>
      </c>
      <c r="G114" s="10" t="s">
        <v>348</v>
      </c>
      <c r="H114" s="19">
        <f>E114+F114</f>
        <v>66</v>
      </c>
      <c r="I114" s="11">
        <v>82.5</v>
      </c>
      <c r="J114" s="10" t="s">
        <v>16</v>
      </c>
      <c r="K114" s="12"/>
      <c r="L114" s="10"/>
      <c r="M114" s="12"/>
      <c r="N114" s="10"/>
      <c r="O114" s="20">
        <f>I114*0.6+K114*100*0.2/16.667+M114*100*0.2/50</f>
        <v>49.5</v>
      </c>
      <c r="P114" s="7">
        <v>17.332999999999998</v>
      </c>
      <c r="Q114" s="24" t="s">
        <v>349</v>
      </c>
      <c r="R114" s="21">
        <f>H114*100*0.05/75+O114*0.9+P114*100*0.05/92</f>
        <v>49.892010869565219</v>
      </c>
      <c r="S114" s="13" t="s">
        <v>559</v>
      </c>
      <c r="T114" s="13" t="s">
        <v>594</v>
      </c>
      <c r="U114" s="25" t="s">
        <v>715</v>
      </c>
      <c r="V114" s="26"/>
    </row>
    <row r="115" spans="1:22" s="9" customFormat="1" ht="62.4" customHeight="1">
      <c r="A115" s="7">
        <v>112</v>
      </c>
      <c r="B115" s="8" t="s">
        <v>17</v>
      </c>
      <c r="C115" s="22">
        <v>8240310277</v>
      </c>
      <c r="D115" s="23" t="s">
        <v>18</v>
      </c>
      <c r="E115" s="17">
        <v>60</v>
      </c>
      <c r="F115" s="11"/>
      <c r="G115" s="10" t="s">
        <v>19</v>
      </c>
      <c r="H115" s="19">
        <f>(E115+F115)/120*100</f>
        <v>50</v>
      </c>
      <c r="I115" s="11">
        <v>87.230999999999995</v>
      </c>
      <c r="J115" s="10" t="s">
        <v>16</v>
      </c>
      <c r="K115" s="12"/>
      <c r="L115" s="10"/>
      <c r="M115" s="12"/>
      <c r="N115" s="10"/>
      <c r="O115" s="20">
        <f>0.6*I115+0.2*K115+0.2*M115</f>
        <v>52.338599999999992</v>
      </c>
      <c r="P115" s="7">
        <v>5.4945054945054945</v>
      </c>
      <c r="Q115" s="24" t="s">
        <v>20</v>
      </c>
      <c r="R115" s="21">
        <f>0.05*H115+0.9*O115+0.05*P115</f>
        <v>49.87946527472527</v>
      </c>
      <c r="S115" s="13" t="s">
        <v>21</v>
      </c>
      <c r="T115" s="13" t="s">
        <v>21</v>
      </c>
      <c r="U115" s="25" t="s">
        <v>716</v>
      </c>
      <c r="V115" s="26"/>
    </row>
    <row r="116" spans="1:22" s="9" customFormat="1" ht="62.4" customHeight="1">
      <c r="A116" s="7">
        <v>113</v>
      </c>
      <c r="B116" s="8" t="s">
        <v>237</v>
      </c>
      <c r="C116" s="22" t="s">
        <v>238</v>
      </c>
      <c r="D116" s="23" t="s">
        <v>113</v>
      </c>
      <c r="E116" s="17">
        <v>60</v>
      </c>
      <c r="F116" s="11">
        <v>0</v>
      </c>
      <c r="G116" s="10" t="s">
        <v>239</v>
      </c>
      <c r="H116" s="19">
        <f>(E116+F116)/75*100</f>
        <v>80</v>
      </c>
      <c r="I116" s="11">
        <v>84.917000000000002</v>
      </c>
      <c r="J116" s="10" t="s">
        <v>16</v>
      </c>
      <c r="K116" s="12">
        <v>0</v>
      </c>
      <c r="L116" s="10"/>
      <c r="M116" s="12">
        <v>0</v>
      </c>
      <c r="N116" s="10"/>
      <c r="O116" s="20">
        <f>I116*0.6+K116*0.2+M116*0.2</f>
        <v>50.950200000000002</v>
      </c>
      <c r="P116" s="7">
        <v>0</v>
      </c>
      <c r="Q116" s="24"/>
      <c r="R116" s="21">
        <f>0.05*H116+0.9*O116+0.05*P116</f>
        <v>49.855180000000004</v>
      </c>
      <c r="S116" s="13" t="s">
        <v>560</v>
      </c>
      <c r="T116" s="13" t="s">
        <v>240</v>
      </c>
      <c r="U116" s="25" t="s">
        <v>717</v>
      </c>
      <c r="V116" s="26"/>
    </row>
    <row r="117" spans="1:22" s="9" customFormat="1" ht="62.4" customHeight="1">
      <c r="A117" s="7">
        <v>114</v>
      </c>
      <c r="B117" s="8" t="s">
        <v>350</v>
      </c>
      <c r="C117" s="22" t="s">
        <v>351</v>
      </c>
      <c r="D117" s="23" t="s">
        <v>255</v>
      </c>
      <c r="E117" s="17">
        <v>60</v>
      </c>
      <c r="F117" s="11">
        <v>-6</v>
      </c>
      <c r="G117" s="10" t="s">
        <v>336</v>
      </c>
      <c r="H117" s="19">
        <f>E117+F117</f>
        <v>54</v>
      </c>
      <c r="I117" s="11">
        <v>85.582999999999998</v>
      </c>
      <c r="J117" s="10" t="s">
        <v>16</v>
      </c>
      <c r="K117" s="12"/>
      <c r="L117" s="10"/>
      <c r="M117" s="12"/>
      <c r="N117" s="10"/>
      <c r="O117" s="20">
        <f>I117*0.6+K117*100*0.2/16.667+M117*100*0.2/50</f>
        <v>51.349799999999995</v>
      </c>
      <c r="P117" s="7">
        <v>0</v>
      </c>
      <c r="Q117" s="24"/>
      <c r="R117" s="21">
        <f>H117*100*0.05/75+O117*0.9+P117*100*0.05/92</f>
        <v>49.814819999999997</v>
      </c>
      <c r="S117" s="13" t="s">
        <v>561</v>
      </c>
      <c r="T117" s="13" t="s">
        <v>595</v>
      </c>
      <c r="U117" s="25" t="s">
        <v>718</v>
      </c>
      <c r="V117" s="26"/>
    </row>
    <row r="118" spans="1:22" s="9" customFormat="1" ht="62.4" customHeight="1">
      <c r="A118" s="7">
        <v>115</v>
      </c>
      <c r="B118" s="8" t="s">
        <v>241</v>
      </c>
      <c r="C118" s="22" t="s">
        <v>242</v>
      </c>
      <c r="D118" s="23" t="s">
        <v>113</v>
      </c>
      <c r="E118" s="17">
        <v>60</v>
      </c>
      <c r="F118" s="11">
        <v>8</v>
      </c>
      <c r="G118" s="10" t="s">
        <v>243</v>
      </c>
      <c r="H118" s="19">
        <f>(E118+F118)/75*100</f>
        <v>90.666666666666657</v>
      </c>
      <c r="I118" s="11">
        <v>83.667000000000002</v>
      </c>
      <c r="J118" s="10" t="s">
        <v>16</v>
      </c>
      <c r="K118" s="12">
        <v>0</v>
      </c>
      <c r="L118" s="10"/>
      <c r="M118" s="12">
        <v>0</v>
      </c>
      <c r="N118" s="10"/>
      <c r="O118" s="20">
        <f>I118*0.6+K118*0.2+M118*0.2</f>
        <v>50.200200000000002</v>
      </c>
      <c r="P118" s="7">
        <v>0</v>
      </c>
      <c r="Q118" s="24"/>
      <c r="R118" s="21">
        <f>0.05*H118+0.9*O118+0.05*P118</f>
        <v>49.713513333333331</v>
      </c>
      <c r="S118" s="13" t="s">
        <v>562</v>
      </c>
      <c r="T118" s="13" t="s">
        <v>244</v>
      </c>
      <c r="U118" s="25" t="s">
        <v>719</v>
      </c>
      <c r="V118" s="26"/>
    </row>
    <row r="119" spans="1:22" s="9" customFormat="1" ht="62.4" customHeight="1">
      <c r="A119" s="7">
        <v>116</v>
      </c>
      <c r="B119" s="8" t="s">
        <v>245</v>
      </c>
      <c r="C119" s="22" t="s">
        <v>246</v>
      </c>
      <c r="D119" s="23" t="s">
        <v>113</v>
      </c>
      <c r="E119" s="17">
        <v>60</v>
      </c>
      <c r="F119" s="11">
        <v>6</v>
      </c>
      <c r="G119" s="10" t="s">
        <v>247</v>
      </c>
      <c r="H119" s="19">
        <f>(E119+F119)/75*100</f>
        <v>88</v>
      </c>
      <c r="I119" s="11">
        <v>83.75</v>
      </c>
      <c r="J119" s="10" t="s">
        <v>16</v>
      </c>
      <c r="K119" s="12">
        <v>0</v>
      </c>
      <c r="L119" s="10"/>
      <c r="M119" s="12">
        <v>0</v>
      </c>
      <c r="N119" s="10"/>
      <c r="O119" s="20">
        <f>I119*0.6+K119*0.2+M119*0.2</f>
        <v>50.25</v>
      </c>
      <c r="P119" s="7">
        <v>0</v>
      </c>
      <c r="Q119" s="24"/>
      <c r="R119" s="21">
        <f>0.05*H119+0.9*O119+0.05*P119</f>
        <v>49.625</v>
      </c>
      <c r="S119" s="13" t="s">
        <v>563</v>
      </c>
      <c r="T119" s="13" t="s">
        <v>248</v>
      </c>
      <c r="U119" s="25" t="s">
        <v>720</v>
      </c>
      <c r="V119" s="26"/>
    </row>
    <row r="120" spans="1:22" s="9" customFormat="1" ht="62.4" customHeight="1">
      <c r="A120" s="7">
        <v>117</v>
      </c>
      <c r="B120" s="8" t="s">
        <v>66</v>
      </c>
      <c r="C120" s="22">
        <v>8240310290</v>
      </c>
      <c r="D120" s="23" t="s">
        <v>18</v>
      </c>
      <c r="E120" s="17">
        <v>60</v>
      </c>
      <c r="F120" s="11">
        <v>10</v>
      </c>
      <c r="G120" s="10" t="s">
        <v>64</v>
      </c>
      <c r="H120" s="19">
        <f>(E120+F120)/120*100</f>
        <v>58.333333333333336</v>
      </c>
      <c r="I120" s="11">
        <v>85.537999999999997</v>
      </c>
      <c r="J120" s="10" t="s">
        <v>16</v>
      </c>
      <c r="K120" s="12">
        <v>0</v>
      </c>
      <c r="L120" s="10"/>
      <c r="M120" s="12"/>
      <c r="N120" s="10"/>
      <c r="O120" s="20">
        <f>0.6*I120+0.2*K120+0.2*M120</f>
        <v>51.322799999999994</v>
      </c>
      <c r="P120" s="7">
        <v>9.8901098901098905</v>
      </c>
      <c r="Q120" s="24" t="s">
        <v>41</v>
      </c>
      <c r="R120" s="21">
        <f>0.05*H120+0.9*O120+0.05*P120</f>
        <v>49.601692161172153</v>
      </c>
      <c r="S120" s="13" t="s">
        <v>67</v>
      </c>
      <c r="T120" s="13" t="s">
        <v>67</v>
      </c>
      <c r="U120" s="25" t="s">
        <v>721</v>
      </c>
      <c r="V120" s="26"/>
    </row>
    <row r="121" spans="1:22" s="9" customFormat="1" ht="62.4" customHeight="1">
      <c r="A121" s="7">
        <v>118</v>
      </c>
      <c r="B121" s="8" t="s">
        <v>249</v>
      </c>
      <c r="C121" s="22" t="s">
        <v>250</v>
      </c>
      <c r="D121" s="23" t="s">
        <v>113</v>
      </c>
      <c r="E121" s="17">
        <v>60</v>
      </c>
      <c r="F121" s="11">
        <v>8</v>
      </c>
      <c r="G121" s="10" t="s">
        <v>171</v>
      </c>
      <c r="H121" s="19">
        <f>(E121+F121)/75*100</f>
        <v>90.666666666666657</v>
      </c>
      <c r="I121" s="11">
        <v>83.332999999999998</v>
      </c>
      <c r="J121" s="10" t="s">
        <v>16</v>
      </c>
      <c r="K121" s="12">
        <v>0</v>
      </c>
      <c r="L121" s="10"/>
      <c r="M121" s="12">
        <v>0</v>
      </c>
      <c r="N121" s="10"/>
      <c r="O121" s="20">
        <f>I121*0.6+K121*0.2+M121*0.2</f>
        <v>49.9998</v>
      </c>
      <c r="P121" s="7">
        <v>0</v>
      </c>
      <c r="Q121" s="24"/>
      <c r="R121" s="21">
        <f>0.05*H121+0.9*O121+0.05*P121</f>
        <v>49.533153333333331</v>
      </c>
      <c r="S121" s="13" t="s">
        <v>564</v>
      </c>
      <c r="T121" s="13" t="s">
        <v>251</v>
      </c>
      <c r="U121" s="25" t="s">
        <v>722</v>
      </c>
      <c r="V121" s="26"/>
    </row>
    <row r="122" spans="1:22" s="9" customFormat="1" ht="62.4" customHeight="1">
      <c r="A122" s="7">
        <v>119</v>
      </c>
      <c r="B122" s="8" t="s">
        <v>352</v>
      </c>
      <c r="C122" s="22" t="s">
        <v>353</v>
      </c>
      <c r="D122" s="23" t="s">
        <v>255</v>
      </c>
      <c r="E122" s="17">
        <v>60</v>
      </c>
      <c r="F122" s="11">
        <v>10</v>
      </c>
      <c r="G122" s="10" t="s">
        <v>301</v>
      </c>
      <c r="H122" s="19">
        <f>E122+F122</f>
        <v>70</v>
      </c>
      <c r="I122" s="11">
        <v>81.832999999999998</v>
      </c>
      <c r="J122" s="10" t="s">
        <v>16</v>
      </c>
      <c r="K122" s="12"/>
      <c r="L122" s="10"/>
      <c r="M122" s="12"/>
      <c r="N122" s="10"/>
      <c r="O122" s="20">
        <f>I122*0.6+K122*100*0.2/16.667+M122*100*0.2/50</f>
        <v>49.099799999999995</v>
      </c>
      <c r="P122" s="7">
        <v>8.6669999999999998</v>
      </c>
      <c r="Q122" s="24" t="s">
        <v>354</v>
      </c>
      <c r="R122" s="21">
        <f>H122*100*0.05/75+O122*0.9+P122*100*0.05/92</f>
        <v>49.327519275362313</v>
      </c>
      <c r="S122" s="13" t="s">
        <v>565</v>
      </c>
      <c r="T122" s="13" t="s">
        <v>596</v>
      </c>
      <c r="U122" s="25" t="s">
        <v>723</v>
      </c>
      <c r="V122" s="26"/>
    </row>
    <row r="123" spans="1:22" s="9" customFormat="1" ht="62.4" customHeight="1">
      <c r="A123" s="7">
        <v>120</v>
      </c>
      <c r="B123" s="8" t="s">
        <v>355</v>
      </c>
      <c r="C123" s="22" t="s">
        <v>356</v>
      </c>
      <c r="D123" s="23" t="s">
        <v>255</v>
      </c>
      <c r="E123" s="17">
        <v>60</v>
      </c>
      <c r="F123" s="11">
        <v>0</v>
      </c>
      <c r="G123" s="10" t="s">
        <v>275</v>
      </c>
      <c r="H123" s="19">
        <f>E123+F123</f>
        <v>60</v>
      </c>
      <c r="I123" s="11">
        <v>83.917000000000002</v>
      </c>
      <c r="J123" s="10" t="s">
        <v>16</v>
      </c>
      <c r="K123" s="12"/>
      <c r="L123" s="10"/>
      <c r="M123" s="12"/>
      <c r="N123" s="10"/>
      <c r="O123" s="20">
        <f>I123*0.6+K123*100*0.2/16.667+M123*100*0.2/50</f>
        <v>50.350200000000001</v>
      </c>
      <c r="P123" s="7">
        <v>0</v>
      </c>
      <c r="Q123" s="24"/>
      <c r="R123" s="21">
        <f>H123*100*0.05/75+O123*0.9+P123*100*0.05/92</f>
        <v>49.315180000000005</v>
      </c>
      <c r="S123" s="13" t="s">
        <v>566</v>
      </c>
      <c r="T123" s="13" t="s">
        <v>597</v>
      </c>
      <c r="U123" s="25" t="s">
        <v>724</v>
      </c>
      <c r="V123" s="26"/>
    </row>
    <row r="124" spans="1:22" s="9" customFormat="1" ht="62.4" customHeight="1">
      <c r="A124" s="7">
        <v>121</v>
      </c>
      <c r="B124" s="8" t="s">
        <v>84</v>
      </c>
      <c r="C124" s="22">
        <v>8240310296</v>
      </c>
      <c r="D124" s="23" t="s">
        <v>18</v>
      </c>
      <c r="E124" s="17">
        <v>60</v>
      </c>
      <c r="F124" s="11">
        <v>0</v>
      </c>
      <c r="G124" s="10" t="s">
        <v>85</v>
      </c>
      <c r="H124" s="19">
        <f>(E124+F124)/120*100</f>
        <v>50</v>
      </c>
      <c r="I124" s="11">
        <v>86.308000000000007</v>
      </c>
      <c r="J124" s="10" t="s">
        <v>16</v>
      </c>
      <c r="K124" s="12"/>
      <c r="L124" s="10"/>
      <c r="M124" s="12"/>
      <c r="N124" s="10"/>
      <c r="O124" s="20">
        <f>0.6*I124+0.2*K124+0.2*M124</f>
        <v>51.784800000000004</v>
      </c>
      <c r="P124" s="7">
        <v>0</v>
      </c>
      <c r="Q124" s="24"/>
      <c r="R124" s="21">
        <f>0.05*H124+0.9*O124+0.05*P124</f>
        <v>49.106320000000004</v>
      </c>
      <c r="S124" s="13" t="s">
        <v>86</v>
      </c>
      <c r="T124" s="13" t="s">
        <v>86</v>
      </c>
      <c r="U124" s="25" t="s">
        <v>725</v>
      </c>
      <c r="V124" s="26"/>
    </row>
    <row r="125" spans="1:22" s="9" customFormat="1" ht="62.4" customHeight="1">
      <c r="A125" s="7">
        <v>122</v>
      </c>
      <c r="B125" s="8" t="s">
        <v>101</v>
      </c>
      <c r="C125" s="22">
        <v>8240310302</v>
      </c>
      <c r="D125" s="23" t="s">
        <v>18</v>
      </c>
      <c r="E125" s="17">
        <v>60</v>
      </c>
      <c r="F125" s="11">
        <v>10</v>
      </c>
      <c r="G125" s="10" t="s">
        <v>102</v>
      </c>
      <c r="H125" s="19">
        <f>(E125+F125)/120*100</f>
        <v>58.333333333333336</v>
      </c>
      <c r="I125" s="11">
        <v>81.614999999999995</v>
      </c>
      <c r="J125" s="10" t="s">
        <v>16</v>
      </c>
      <c r="K125" s="12"/>
      <c r="L125" s="10"/>
      <c r="M125" s="12"/>
      <c r="N125" s="10"/>
      <c r="O125" s="20">
        <f>0.6*I125+0.2*K125+0.2*M125</f>
        <v>48.968999999999994</v>
      </c>
      <c r="P125" s="7">
        <v>41.758241758241759</v>
      </c>
      <c r="Q125" s="24" t="s">
        <v>103</v>
      </c>
      <c r="R125" s="21">
        <f>0.05*H125+0.9*O125+0.05*P125</f>
        <v>49.076678754578751</v>
      </c>
      <c r="S125" s="13" t="s">
        <v>104</v>
      </c>
      <c r="T125" s="13" t="s">
        <v>104</v>
      </c>
      <c r="U125" s="25" t="s">
        <v>726</v>
      </c>
      <c r="V125" s="26"/>
    </row>
    <row r="126" spans="1:22" s="9" customFormat="1" ht="62.4" customHeight="1">
      <c r="A126" s="7">
        <v>123</v>
      </c>
      <c r="B126" s="8" t="s">
        <v>495</v>
      </c>
      <c r="C126" s="22">
        <v>3240300270</v>
      </c>
      <c r="D126" s="23" t="s">
        <v>467</v>
      </c>
      <c r="E126" s="17">
        <v>60</v>
      </c>
      <c r="F126" s="11">
        <v>-8</v>
      </c>
      <c r="G126" s="10" t="s">
        <v>462</v>
      </c>
      <c r="H126" s="19">
        <f>(E126+F126)/78*100</f>
        <v>66.666666666666657</v>
      </c>
      <c r="I126" s="11">
        <v>83.070999999999998</v>
      </c>
      <c r="J126" s="10" t="s">
        <v>16</v>
      </c>
      <c r="K126" s="12">
        <v>0</v>
      </c>
      <c r="L126" s="10"/>
      <c r="M126" s="12">
        <v>0</v>
      </c>
      <c r="N126" s="10"/>
      <c r="O126" s="20">
        <f>I126*0.6+K126*0.2+M126*0.2</f>
        <v>49.842599999999997</v>
      </c>
      <c r="P126" s="7">
        <v>12</v>
      </c>
      <c r="Q126" s="24" t="s">
        <v>448</v>
      </c>
      <c r="R126" s="21">
        <f>0.05*H126+0.9*O126+0.05*P126</f>
        <v>48.791673333333335</v>
      </c>
      <c r="S126" s="13" t="s">
        <v>496</v>
      </c>
      <c r="T126" s="13" t="s">
        <v>497</v>
      </c>
      <c r="U126" s="25" t="s">
        <v>727</v>
      </c>
      <c r="V126" s="26"/>
    </row>
    <row r="127" spans="1:22" s="9" customFormat="1" ht="62.4" customHeight="1">
      <c r="A127" s="7">
        <v>124</v>
      </c>
      <c r="B127" s="8" t="s">
        <v>357</v>
      </c>
      <c r="C127" s="22" t="s">
        <v>358</v>
      </c>
      <c r="D127" s="23" t="s">
        <v>255</v>
      </c>
      <c r="E127" s="17">
        <v>60</v>
      </c>
      <c r="F127" s="11">
        <v>0</v>
      </c>
      <c r="G127" s="10" t="s">
        <v>275</v>
      </c>
      <c r="H127" s="19">
        <f>E127+F127</f>
        <v>60</v>
      </c>
      <c r="I127" s="11">
        <v>82.917000000000002</v>
      </c>
      <c r="J127" s="10" t="s">
        <v>16</v>
      </c>
      <c r="K127" s="12"/>
      <c r="L127" s="10"/>
      <c r="M127" s="12"/>
      <c r="N127" s="10"/>
      <c r="O127" s="20">
        <f>I127*0.6+K127*100*0.2/16.667+M127*100*0.2/50</f>
        <v>49.7502</v>
      </c>
      <c r="P127" s="7">
        <v>0</v>
      </c>
      <c r="Q127" s="24"/>
      <c r="R127" s="21">
        <f>H127*100*0.05/75+O127*0.9+P127*100*0.05/92</f>
        <v>48.775179999999999</v>
      </c>
      <c r="S127" s="13" t="s">
        <v>567</v>
      </c>
      <c r="T127" s="13" t="s">
        <v>598</v>
      </c>
      <c r="U127" s="25" t="s">
        <v>728</v>
      </c>
      <c r="V127" s="26"/>
    </row>
    <row r="128" spans="1:22" s="9" customFormat="1" ht="62.4" customHeight="1">
      <c r="A128" s="7">
        <v>125</v>
      </c>
      <c r="B128" s="8" t="s">
        <v>34</v>
      </c>
      <c r="C128" s="22">
        <v>8240310281</v>
      </c>
      <c r="D128" s="23" t="s">
        <v>18</v>
      </c>
      <c r="E128" s="17">
        <v>60</v>
      </c>
      <c r="F128" s="11">
        <v>-4</v>
      </c>
      <c r="G128" s="10" t="s">
        <v>35</v>
      </c>
      <c r="H128" s="19">
        <f>(E128+F128)/120*100</f>
        <v>46.666666666666664</v>
      </c>
      <c r="I128" s="11">
        <v>83.308000000000007</v>
      </c>
      <c r="J128" s="10" t="s">
        <v>16</v>
      </c>
      <c r="K128" s="12"/>
      <c r="L128" s="10"/>
      <c r="M128" s="12"/>
      <c r="N128" s="10"/>
      <c r="O128" s="20">
        <f>0.6*I128+0.2*K128+0.2*M128</f>
        <v>49.9848</v>
      </c>
      <c r="P128" s="7">
        <v>8.791208791208792</v>
      </c>
      <c r="Q128" s="24" t="s">
        <v>36</v>
      </c>
      <c r="R128" s="21">
        <f>0.05*H128+0.9*O128+0.05*P128</f>
        <v>47.759213772893773</v>
      </c>
      <c r="S128" s="13" t="s">
        <v>37</v>
      </c>
      <c r="T128" s="13" t="s">
        <v>37</v>
      </c>
      <c r="U128" s="25" t="s">
        <v>729</v>
      </c>
      <c r="V128" s="26"/>
    </row>
    <row r="129" spans="1:22" s="9" customFormat="1" ht="62.4" customHeight="1">
      <c r="A129" s="7">
        <v>126</v>
      </c>
      <c r="B129" s="8" t="s">
        <v>108</v>
      </c>
      <c r="C129" s="22">
        <v>8240310304</v>
      </c>
      <c r="D129" s="23" t="s">
        <v>18</v>
      </c>
      <c r="E129" s="17">
        <v>60</v>
      </c>
      <c r="F129" s="11">
        <v>2</v>
      </c>
      <c r="G129" s="10" t="s">
        <v>51</v>
      </c>
      <c r="H129" s="19">
        <f>(E129+F129)/120*100</f>
        <v>51.666666666666671</v>
      </c>
      <c r="I129" s="11">
        <v>82.385000000000005</v>
      </c>
      <c r="J129" s="10" t="s">
        <v>16</v>
      </c>
      <c r="K129" s="12"/>
      <c r="L129" s="10"/>
      <c r="M129" s="12"/>
      <c r="N129" s="10"/>
      <c r="O129" s="20">
        <v>49.43</v>
      </c>
      <c r="P129" s="7">
        <v>0</v>
      </c>
      <c r="Q129" s="24"/>
      <c r="R129" s="21">
        <v>47.59</v>
      </c>
      <c r="S129" s="13" t="s">
        <v>109</v>
      </c>
      <c r="T129" s="13" t="s">
        <v>109</v>
      </c>
      <c r="U129" s="25" t="s">
        <v>730</v>
      </c>
      <c r="V129" s="26"/>
    </row>
  </sheetData>
  <mergeCells count="13">
    <mergeCell ref="S2:S3"/>
    <mergeCell ref="T2:T3"/>
    <mergeCell ref="U2:U3"/>
    <mergeCell ref="V2:V3"/>
    <mergeCell ref="A1:V1"/>
    <mergeCell ref="A2:A3"/>
    <mergeCell ref="B2:B3"/>
    <mergeCell ref="C2:C3"/>
    <mergeCell ref="D2:D3"/>
    <mergeCell ref="E2:H2"/>
    <mergeCell ref="I2:O2"/>
    <mergeCell ref="P2:Q2"/>
    <mergeCell ref="R2:R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张开</dc:creator>
  <cp:lastModifiedBy>开 张</cp:lastModifiedBy>
  <dcterms:created xsi:type="dcterms:W3CDTF">2015-06-05T18:19:34Z</dcterms:created>
  <dcterms:modified xsi:type="dcterms:W3CDTF">2025-09-30T09:43:29Z</dcterms:modified>
</cp:coreProperties>
</file>