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6年综测\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<sst xmlns="http://schemas.openxmlformats.org/spreadsheetml/2006/main" count="1193" uniqueCount="566">
  <si>
    <r>
      <rPr>
        <b/>
        <sz val="20"/>
        <rFont val="黑体"/>
        <charset val="134"/>
      </rPr>
      <t>机电院</t>
    </r>
    <r>
      <rPr>
        <b/>
        <sz val="20"/>
        <rFont val="Times New Roman"/>
        <charset val="134"/>
      </rPr>
      <t>2025-2026</t>
    </r>
    <r>
      <rPr>
        <b/>
        <sz val="20"/>
        <rFont val="黑体"/>
        <charset val="134"/>
      </rPr>
      <t>学年综合素质评定汇总表（</t>
    </r>
    <r>
      <rPr>
        <b/>
        <sz val="20"/>
        <color rgb="FF0070C0"/>
        <rFont val="黑体"/>
        <charset val="134"/>
      </rPr>
      <t>此表仅供参考，以学院实际细则为准</t>
    </r>
    <r>
      <rPr>
        <b/>
        <sz val="20"/>
        <rFont val="黑体"/>
        <charset val="134"/>
      </rPr>
      <t>）</t>
    </r>
  </si>
  <si>
    <r>
      <rPr>
        <b/>
        <sz val="16"/>
        <rFont val="宋体"/>
        <charset val="134"/>
      </rPr>
      <t>序号</t>
    </r>
  </si>
  <si>
    <r>
      <rPr>
        <b/>
        <sz val="10"/>
        <rFont val="宋体"/>
        <charset val="134"/>
      </rPr>
      <t>姓名</t>
    </r>
  </si>
  <si>
    <r>
      <rPr>
        <b/>
        <sz val="16"/>
        <rFont val="宋体"/>
        <charset val="134"/>
      </rPr>
      <t>学号</t>
    </r>
  </si>
  <si>
    <r>
      <rPr>
        <b/>
        <sz val="16"/>
        <rFont val="宋体"/>
        <charset val="134"/>
      </rPr>
      <t>专业</t>
    </r>
  </si>
  <si>
    <r>
      <rPr>
        <b/>
        <sz val="14"/>
        <rFont val="宋体"/>
        <charset val="134"/>
      </rPr>
      <t>德育分（</t>
    </r>
    <r>
      <rPr>
        <b/>
        <sz val="14"/>
        <rFont val="Times New Roman"/>
        <charset val="134"/>
      </rPr>
      <t>D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 xml:space="preserve">
D=D1+D2</t>
    </r>
  </si>
  <si>
    <r>
      <rPr>
        <b/>
        <sz val="14"/>
        <rFont val="宋体"/>
        <charset val="134"/>
      </rPr>
      <t>智育分（</t>
    </r>
    <r>
      <rPr>
        <b/>
        <sz val="14"/>
        <rFont val="Times New Roman"/>
        <charset val="134"/>
      </rPr>
      <t>Z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 xml:space="preserve">  Z=0.6Z1+0.2Z2+0.2Z3 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a+b+c=1)</t>
    </r>
  </si>
  <si>
    <r>
      <rPr>
        <sz val="14"/>
        <rFont val="宋体"/>
        <charset val="134"/>
      </rPr>
      <t>社会实践与学生事务服务分（</t>
    </r>
    <r>
      <rPr>
        <sz val="14"/>
        <rFont val="Times New Roman"/>
        <charset val="134"/>
      </rPr>
      <t>J</t>
    </r>
    <r>
      <rPr>
        <sz val="14"/>
        <rFont val="宋体"/>
        <charset val="134"/>
      </rPr>
      <t>）</t>
    </r>
  </si>
  <si>
    <r>
      <rPr>
        <b/>
        <sz val="14"/>
        <rFont val="宋体"/>
        <charset val="134"/>
      </rPr>
      <t>总分（</t>
    </r>
    <r>
      <rPr>
        <b/>
        <sz val="14"/>
        <rFont val="Times New Roman"/>
        <charset val="134"/>
      </rPr>
      <t>S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>S=0.05*D+0.9*Z+0.05*J</t>
    </r>
  </si>
  <si>
    <r>
      <rPr>
        <sz val="14"/>
        <rFont val="宋体"/>
        <charset val="134"/>
      </rPr>
      <t>专业名次</t>
    </r>
  </si>
  <si>
    <r>
      <rPr>
        <sz val="14"/>
        <rFont val="宋体"/>
        <charset val="134"/>
      </rPr>
      <t>班级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排名</t>
    </r>
  </si>
  <si>
    <r>
      <rPr>
        <b/>
        <sz val="11"/>
        <rFont val="宋体"/>
        <charset val="134"/>
      </rPr>
      <t>基础分</t>
    </r>
    <r>
      <rPr>
        <b/>
        <sz val="11"/>
        <rFont val="Times New Roman"/>
        <charset val="134"/>
      </rPr>
      <t>D1</t>
    </r>
  </si>
  <si>
    <r>
      <rPr>
        <b/>
        <sz val="11"/>
        <rFont val="宋体"/>
        <charset val="134"/>
      </rPr>
      <t>记实分</t>
    </r>
    <r>
      <rPr>
        <b/>
        <sz val="11"/>
        <rFont val="Times New Roman"/>
        <charset val="134"/>
      </rPr>
      <t>D2</t>
    </r>
  </si>
  <si>
    <r>
      <rPr>
        <b/>
        <sz val="11"/>
        <rFont val="宋体"/>
        <charset val="134"/>
      </rPr>
      <t>记实分加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减分原因</t>
    </r>
  </si>
  <si>
    <t>D=</t>
  </si>
  <si>
    <t>Z1</t>
  </si>
  <si>
    <r>
      <rPr>
        <b/>
        <sz val="11"/>
        <rFont val="宋体"/>
        <charset val="134"/>
      </rPr>
      <t>加分原因</t>
    </r>
  </si>
  <si>
    <t>Z2</t>
  </si>
  <si>
    <t>Z3</t>
  </si>
  <si>
    <t>Z</t>
  </si>
  <si>
    <t>J</t>
  </si>
  <si>
    <r>
      <rPr>
        <sz val="10"/>
        <rFont val="宋体"/>
        <charset val="134"/>
      </rPr>
      <t>陆奇捷</t>
    </r>
  </si>
  <si>
    <r>
      <rPr>
        <sz val="10"/>
        <rFont val="宋体"/>
        <charset val="134"/>
      </rPr>
      <t>机械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</si>
  <si>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</si>
  <si>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课程成绩</t>
    </r>
  </si>
  <si>
    <r>
      <rPr>
        <sz val="10"/>
        <color theme="1"/>
        <rFont val="宋体"/>
        <charset val="134"/>
      </rPr>
      <t>南航学报（双收录，一作）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</si>
  <si>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134"/>
      </rPr>
      <t>第九届中国高校智能机器人创意大赛（国家级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一等奖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排名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），</t>
    </r>
    <r>
      <rPr>
        <sz val="10"/>
        <color theme="1"/>
        <rFont val="Times New Roman"/>
        <charset val="134"/>
      </rPr>
      <t xml:space="preserve">26.7
</t>
    </r>
    <r>
      <rPr>
        <sz val="10"/>
        <color theme="1"/>
        <rFont val="宋体"/>
        <charset val="134"/>
      </rPr>
      <t>第二十八届中国机器人及人工智能大赛（国家级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二等奖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排名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），</t>
    </r>
    <r>
      <rPr>
        <sz val="10"/>
        <color theme="1"/>
        <rFont val="Times New Roman"/>
        <charset val="134"/>
      </rPr>
      <t xml:space="preserve">16.7
</t>
    </r>
    <r>
      <rPr>
        <sz val="10"/>
        <color theme="1"/>
        <rFont val="宋体"/>
        <charset val="134"/>
      </rPr>
      <t>第七届中国研究生机器人创新大赛（国家级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三等奖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排名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），</t>
    </r>
    <r>
      <rPr>
        <sz val="10"/>
        <color theme="1"/>
        <rFont val="Times New Roman"/>
        <charset val="134"/>
      </rPr>
      <t>3.3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</si>
  <si>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15.4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</si>
  <si>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1/80</t>
  </si>
  <si>
    <t>1/35</t>
  </si>
  <si>
    <r>
      <rPr>
        <sz val="10"/>
        <rFont val="宋体"/>
        <charset val="134"/>
      </rPr>
      <t>陶扬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</si>
  <si>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</si>
  <si>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食品科学（中国科技期刊卓越行动计划领军期刊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45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</si>
  <si>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</si>
  <si>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院研究生会干事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分，美丽中国行</t>
    </r>
    <r>
      <rPr>
        <sz val="10"/>
        <rFont val="Times New Roman"/>
        <charset val="134"/>
      </rPr>
      <t>15.20</t>
    </r>
    <r>
      <rPr>
        <sz val="10"/>
        <rFont val="宋体"/>
        <charset val="134"/>
      </rPr>
      <t>分</t>
    </r>
  </si>
  <si>
    <t>2/80</t>
  </si>
  <si>
    <r>
      <rPr>
        <sz val="10"/>
        <rFont val="宋体"/>
        <charset val="134"/>
      </rPr>
      <t>于跃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</si>
  <si>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年江苏省大学生健美操锦标赛第七名（甲组</t>
    </r>
    <r>
      <rPr>
        <sz val="10"/>
        <rFont val="Times New Roman"/>
        <charset val="134"/>
      </rPr>
      <t>1v1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0</t>
    </r>
  </si>
  <si>
    <r>
      <rPr>
        <sz val="10"/>
        <rFont val="宋体"/>
        <charset val="134"/>
      </rPr>
      <t>食品工业科技（</t>
    </r>
    <r>
      <rPr>
        <sz val="10"/>
        <rFont val="Times New Roman"/>
        <charset val="134"/>
      </rPr>
      <t>EI</t>
    </r>
    <r>
      <rPr>
        <sz val="10"/>
        <rFont val="宋体"/>
        <charset val="134"/>
      </rPr>
      <t>中文源刊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</t>
    </r>
    <r>
      <rPr>
        <sz val="10"/>
        <rFont val="Times New Roman"/>
        <charset val="134"/>
      </rPr>
      <t>/3.209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</si>
  <si>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 xml:space="preserve">
</t>
    </r>
    <r>
      <rPr>
        <sz val="10"/>
        <rFont val="微软雅黑"/>
        <charset val="134"/>
      </rPr>
      <t>成功参赛，</t>
    </r>
    <r>
      <rPr>
        <sz val="10"/>
        <rFont val="Times New Roman"/>
        <charset val="134"/>
      </rPr>
      <t>5</t>
    </r>
  </si>
  <si>
    <t>3/80</t>
  </si>
  <si>
    <t>3/35</t>
  </si>
  <si>
    <r>
      <rPr>
        <sz val="10"/>
        <color theme="1"/>
        <rFont val="宋体"/>
        <charset val="0"/>
      </rPr>
      <t>蔡佳峰</t>
    </r>
  </si>
  <si>
    <r>
      <rPr>
        <sz val="10"/>
        <color theme="1"/>
        <rFont val="宋体"/>
        <charset val="0"/>
      </rPr>
      <t>机械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</si>
  <si>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学术活动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>0</t>
    </r>
  </si>
  <si>
    <r>
      <rPr>
        <sz val="10"/>
        <rFont val="宋体"/>
        <charset val="0"/>
      </rPr>
      <t>课程成绩</t>
    </r>
  </si>
  <si>
    <r>
      <rPr>
        <sz val="10"/>
        <rFont val="Times New Roman"/>
        <charset val="0"/>
      </rPr>
      <t>Progress in Chemistry(SCI/</t>
    </r>
    <r>
      <rPr>
        <sz val="10"/>
        <rFont val="宋体"/>
        <charset val="0"/>
      </rPr>
      <t>二区</t>
    </r>
    <r>
      <rPr>
        <sz val="10"/>
        <rFont val="Times New Roman"/>
        <charset val="0"/>
      </rPr>
      <t>/</t>
    </r>
    <r>
      <rPr>
        <sz val="10"/>
        <rFont val="宋体"/>
        <charset val="0"/>
      </rPr>
      <t>二作</t>
    </r>
    <r>
      <rPr>
        <sz val="10"/>
        <rFont val="Times New Roman"/>
        <charset val="0"/>
      </rPr>
      <t>/1.45)</t>
    </r>
    <r>
      <rPr>
        <sz val="10"/>
        <rFont val="宋体"/>
        <charset val="0"/>
      </rPr>
      <t>，</t>
    </r>
    <r>
      <rPr>
        <sz val="10"/>
        <rFont val="Times New Roman"/>
        <charset val="0"/>
      </rPr>
      <t>25</t>
    </r>
    <r>
      <rPr>
        <sz val="10"/>
        <rFont val="宋体"/>
        <charset val="0"/>
      </rPr>
      <t>分</t>
    </r>
  </si>
  <si>
    <r>
      <rPr>
        <sz val="11"/>
        <color theme="1"/>
        <rFont val="宋体"/>
        <charset val="134"/>
      </rPr>
      <t>美丽中国行</t>
    </r>
    <r>
      <rPr>
        <sz val="11"/>
        <color theme="1"/>
        <rFont val="Times New Roman"/>
        <charset val="134"/>
      </rPr>
      <t>15.26</t>
    </r>
  </si>
  <si>
    <t>4/80</t>
  </si>
  <si>
    <t>2/35</t>
  </si>
  <si>
    <r>
      <rPr>
        <sz val="10"/>
        <rFont val="宋体"/>
        <charset val="134"/>
      </rPr>
      <t>杭亚驰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</si>
  <si>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</si>
  <si>
    <r>
      <rPr>
        <sz val="11"/>
        <rFont val="宋体"/>
        <charset val="134"/>
      </rPr>
      <t>无</t>
    </r>
  </si>
  <si>
    <r>
      <rPr>
        <sz val="10"/>
        <rFont val="宋体"/>
        <charset val="134"/>
      </rPr>
      <t>数学建模竞赛（国家级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50/2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</si>
  <si>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5.625</t>
    </r>
    <r>
      <rPr>
        <sz val="10"/>
        <rFont val="宋体"/>
        <charset val="134"/>
      </rPr>
      <t>分</t>
    </r>
  </si>
  <si>
    <t>5/80</t>
  </si>
  <si>
    <r>
      <rPr>
        <sz val="10"/>
        <rFont val="宋体"/>
        <charset val="134"/>
      </rPr>
      <t>胡青阳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</si>
  <si>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</si>
  <si>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</si>
  <si>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6/80</t>
  </si>
  <si>
    <r>
      <rPr>
        <sz val="10"/>
        <rFont val="宋体"/>
        <charset val="134"/>
      </rPr>
      <t>王施迪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</si>
  <si>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院年度优秀共青团员</t>
    </r>
    <r>
      <rPr>
        <sz val="10"/>
        <rFont val="Times New Roman"/>
        <charset val="134"/>
      </rPr>
      <t>+8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优秀志愿者</t>
    </r>
    <r>
      <rPr>
        <sz val="10"/>
        <rFont val="Times New Roman"/>
        <charset val="134"/>
      </rPr>
      <t>*2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国旗护卫队优秀学生干部，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先进事迹获学校报道，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校级志愿服务</t>
    </r>
    <r>
      <rPr>
        <sz val="10"/>
        <rFont val="Times New Roman"/>
        <charset val="134"/>
      </rPr>
      <t>*10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</si>
  <si>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18.2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校民兵连副指导员</t>
    </r>
    <r>
      <rPr>
        <sz val="10"/>
        <rFont val="Times New Roman"/>
        <charset val="134"/>
      </rPr>
      <t>90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4.375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 xml:space="preserve">5
</t>
    </r>
    <r>
      <rPr>
        <strike/>
        <sz val="10"/>
        <color rgb="FFFF0000"/>
        <rFont val="宋体"/>
        <charset val="134"/>
      </rPr>
      <t>团支书优</t>
    </r>
    <r>
      <rPr>
        <strike/>
        <sz val="10"/>
        <color rgb="FFFF0000"/>
        <rFont val="Times New Roman"/>
        <charset val="134"/>
      </rPr>
      <t>70</t>
    </r>
    <r>
      <rPr>
        <strike/>
        <sz val="10"/>
        <color rgb="FFFF0000"/>
        <rFont val="宋体"/>
        <charset val="134"/>
      </rPr>
      <t>分（取高不计）</t>
    </r>
  </si>
  <si>
    <t>7/80</t>
  </si>
  <si>
    <r>
      <rPr>
        <sz val="10"/>
        <rFont val="宋体"/>
        <charset val="134"/>
      </rPr>
      <t>徐志伟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</si>
  <si>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</si>
  <si>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micromachines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50/3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</si>
  <si>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</si>
  <si>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8/80</t>
  </si>
  <si>
    <t>4/35</t>
  </si>
  <si>
    <r>
      <rPr>
        <sz val="10"/>
        <rFont val="宋体"/>
        <charset val="134"/>
      </rPr>
      <t>章绥绥</t>
    </r>
  </si>
  <si>
    <r>
      <rPr>
        <sz val="10"/>
        <rFont val="宋体"/>
        <charset val="134"/>
      </rPr>
      <t>南京林业大学学报（自然科学版）二作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</si>
  <si>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8.125</t>
    </r>
    <r>
      <rPr>
        <sz val="10"/>
        <rFont val="宋体"/>
        <charset val="134"/>
      </rPr>
      <t>分，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18.46</t>
    </r>
    <r>
      <rPr>
        <sz val="10"/>
        <rFont val="宋体"/>
        <charset val="134"/>
      </rPr>
      <t>分，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副党支书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</t>
    </r>
  </si>
  <si>
    <t>9/80</t>
  </si>
  <si>
    <t>5/35</t>
  </si>
  <si>
    <r>
      <rPr>
        <sz val="10"/>
        <rFont val="宋体"/>
        <charset val="134"/>
      </rPr>
      <t>黄家浩</t>
    </r>
  </si>
  <si>
    <r>
      <rPr>
        <sz val="10"/>
        <color rgb="FF000000"/>
        <rFont val="Times New Roman"/>
        <charset val="134"/>
      </rPr>
      <t>Sensors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SCI/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二作）</t>
    </r>
    <r>
      <rPr>
        <sz val="10"/>
        <color rgb="FF000000"/>
        <rFont val="Times New Roman"/>
        <charset val="134"/>
      </rPr>
      <t>50/3</t>
    </r>
    <r>
      <rPr>
        <sz val="10"/>
        <color rgb="FF000000"/>
        <rFont val="宋体"/>
        <charset val="134"/>
      </rPr>
      <t>分</t>
    </r>
  </si>
  <si>
    <t>10/80</t>
  </si>
  <si>
    <t>6/35</t>
  </si>
  <si>
    <r>
      <rPr>
        <sz val="10"/>
        <rFont val="宋体"/>
        <charset val="134"/>
      </rPr>
      <t>李越</t>
    </r>
  </si>
  <si>
    <r>
      <rPr>
        <sz val="10"/>
        <rFont val="宋体"/>
        <charset val="134"/>
      </rPr>
      <t>农业工程学报（卓越计划二期中文领军期刊，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年入选）</t>
    </r>
    <r>
      <rPr>
        <sz val="10"/>
        <rFont val="Times New Roman"/>
        <charset val="134"/>
      </rPr>
      <t>45</t>
    </r>
    <r>
      <rPr>
        <sz val="10"/>
        <rFont val="宋体"/>
        <charset val="134"/>
      </rPr>
      <t>分，导师一作本人二作限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篇按</t>
    </r>
    <r>
      <rPr>
        <sz val="10"/>
        <rFont val="Times New Roman"/>
        <charset val="134"/>
      </rPr>
      <t>1/3</t>
    </r>
    <r>
      <rPr>
        <sz val="10"/>
        <rFont val="宋体"/>
        <charset val="134"/>
      </rPr>
      <t>计</t>
    </r>
  </si>
  <si>
    <t>11/80</t>
  </si>
  <si>
    <t>7/35</t>
  </si>
  <si>
    <r>
      <rPr>
        <sz val="10"/>
        <rFont val="宋体"/>
        <charset val="134"/>
      </rPr>
      <t>魏巍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</si>
  <si>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校实验室安全微视频大赛二等奖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</si>
  <si>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第二十八届中国机器人及人工智能大赛（省级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1.6667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</si>
  <si>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13.8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院研会实践部干事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2.5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</si>
  <si>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12/80</t>
  </si>
  <si>
    <r>
      <rPr>
        <sz val="10"/>
        <rFont val="宋体"/>
        <charset val="0"/>
      </rPr>
      <t>童正扬</t>
    </r>
  </si>
  <si>
    <r>
      <rPr>
        <sz val="10"/>
        <rFont val="宋体"/>
        <charset val="0"/>
      </rPr>
      <t>机械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</si>
  <si>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校优秀志愿者称号</t>
    </r>
    <r>
      <rPr>
        <sz val="10"/>
        <rFont val="Times New Roman"/>
        <charset val="0"/>
      </rPr>
      <t>10</t>
    </r>
    <r>
      <rPr>
        <sz val="10"/>
        <rFont val="宋体"/>
        <charset val="0"/>
      </rPr>
      <t>分；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校迎新晚会志愿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校毕业晚会志愿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校歌艺大赛冠军</t>
    </r>
    <r>
      <rPr>
        <sz val="10"/>
        <rFont val="Times New Roman"/>
        <charset val="0"/>
      </rPr>
      <t>10</t>
    </r>
    <r>
      <rPr>
        <sz val="10"/>
        <rFont val="宋体"/>
        <charset val="0"/>
      </rPr>
      <t>分；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学生会议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分</t>
    </r>
  </si>
  <si>
    <r>
      <rPr>
        <sz val="10"/>
        <color theme="1"/>
        <rFont val="宋体"/>
        <charset val="0"/>
      </rPr>
      <t>课程成绩</t>
    </r>
  </si>
  <si>
    <r>
      <rPr>
        <sz val="10"/>
        <rFont val="宋体"/>
        <charset val="134"/>
      </rPr>
      <t>班长优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3.75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</si>
  <si>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13/80</t>
  </si>
  <si>
    <r>
      <rPr>
        <sz val="10"/>
        <rFont val="宋体"/>
        <charset val="134"/>
      </rPr>
      <t>吴梦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</si>
  <si>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0</t>
    </r>
  </si>
  <si>
    <r>
      <rPr>
        <sz val="10"/>
        <rFont val="宋体"/>
        <charset val="134"/>
      </rPr>
      <t>团支书</t>
    </r>
    <r>
      <rPr>
        <sz val="10"/>
        <rFont val="Times New Roman"/>
        <charset val="134"/>
      </rPr>
      <t xml:space="preserve"> 70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2.5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参赛成功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</si>
  <si>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14/80</t>
  </si>
  <si>
    <t>13/35</t>
  </si>
  <si>
    <r>
      <rPr>
        <sz val="10"/>
        <rFont val="宋体"/>
        <charset val="134"/>
      </rPr>
      <t>郭扬鑫</t>
    </r>
  </si>
  <si>
    <r>
      <rPr>
        <sz val="10"/>
        <rFont val="宋体"/>
        <charset val="134"/>
      </rPr>
      <t>校级志愿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次，市级志愿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次，尺素传薪参赛</t>
    </r>
    <r>
      <rPr>
        <sz val="10"/>
        <rFont val="Times New Roman"/>
        <charset val="134"/>
      </rPr>
      <t>+10</t>
    </r>
    <r>
      <rPr>
        <sz val="10"/>
        <rFont val="宋体"/>
        <charset val="134"/>
      </rPr>
      <t>分，学术会议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+6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</si>
  <si>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9.375</t>
    </r>
    <r>
      <rPr>
        <sz val="10"/>
        <rFont val="宋体"/>
        <charset val="134"/>
      </rPr>
      <t>分；班长职务分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</t>
    </r>
  </si>
  <si>
    <t>15/80</t>
  </si>
  <si>
    <t>8/35</t>
  </si>
  <si>
    <r>
      <rPr>
        <sz val="10"/>
        <rFont val="宋体"/>
        <charset val="134"/>
      </rPr>
      <t>刘源元</t>
    </r>
  </si>
  <si>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 xml:space="preserve">5
</t>
    </r>
    <r>
      <rPr>
        <sz val="10"/>
        <color theme="1"/>
        <rFont val="宋体"/>
        <charset val="134"/>
      </rPr>
      <t>院研会办公室干事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宋体"/>
        <charset val="134"/>
      </rPr>
      <t>分</t>
    </r>
  </si>
  <si>
    <t>16/80</t>
  </si>
  <si>
    <r>
      <rPr>
        <sz val="10"/>
        <color theme="1"/>
        <rFont val="宋体"/>
        <charset val="134"/>
      </rPr>
      <t>吴佳伟</t>
    </r>
  </si>
  <si>
    <r>
      <rPr>
        <sz val="10"/>
        <color theme="1"/>
        <rFont val="宋体"/>
        <charset val="134"/>
      </rPr>
      <t>机械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</si>
  <si>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水杉学术沙龙案例大赛二等奖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分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团体</t>
    </r>
    <r>
      <rPr>
        <sz val="10"/>
        <color theme="1"/>
        <rFont val="Times New Roman"/>
        <charset val="134"/>
      </rPr>
      <t>)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好导师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正文参赛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分；</t>
    </r>
    <r>
      <rPr>
        <sz val="10"/>
        <color theme="1"/>
        <rFont val="Times New Roman"/>
        <charset val="134"/>
      </rPr>
      <t xml:space="preserve">
21</t>
    </r>
    <r>
      <rPr>
        <sz val="10"/>
        <color theme="1"/>
        <rFont val="宋体"/>
        <charset val="134"/>
      </rPr>
      <t>天自律打卡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4</t>
    </r>
  </si>
  <si>
    <r>
      <rPr>
        <sz val="10"/>
        <rFont val="宋体"/>
        <charset val="134"/>
      </rPr>
      <t>院研会新宣部干事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</si>
  <si>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17/80</t>
  </si>
  <si>
    <r>
      <rPr>
        <sz val="10"/>
        <rFont val="宋体"/>
        <charset val="134"/>
      </rPr>
      <t>朱雨垚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</si>
  <si>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+4</t>
    </r>
    <r>
      <rPr>
        <sz val="10"/>
        <rFont val="宋体"/>
        <charset val="134"/>
      </rPr>
      <t>分；校级志愿者证书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分；市级志愿者证书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分；尺素传薪参赛</t>
    </r>
    <r>
      <rPr>
        <sz val="10"/>
        <rFont val="Times New Roman"/>
        <charset val="134"/>
      </rPr>
      <t>+10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</si>
  <si>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15.26</t>
    </r>
    <r>
      <rPr>
        <sz val="10"/>
        <rFont val="宋体"/>
        <charset val="134"/>
      </rPr>
      <t>分；数模成功参赛</t>
    </r>
    <r>
      <rPr>
        <sz val="10"/>
        <rFont val="Times New Roman"/>
        <charset val="134"/>
      </rPr>
      <t>9.375</t>
    </r>
    <r>
      <rPr>
        <sz val="10"/>
        <rFont val="宋体"/>
        <charset val="134"/>
      </rPr>
      <t>分</t>
    </r>
  </si>
  <si>
    <t>18/80</t>
  </si>
  <si>
    <t>9/35</t>
  </si>
  <si>
    <r>
      <rPr>
        <sz val="10"/>
        <rFont val="宋体"/>
        <charset val="134"/>
      </rPr>
      <t>刘久涵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</si>
  <si>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;</t>
    </r>
    <r>
      <rPr>
        <sz val="10"/>
        <rFont val="宋体"/>
        <charset val="134"/>
      </rPr>
      <t>水杉学术沙龙案例大赛二等奖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团体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；尺素传薪参赛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天自律打卡二等奖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</si>
  <si>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9.375</t>
    </r>
    <r>
      <rPr>
        <sz val="10"/>
        <rFont val="宋体"/>
        <charset val="134"/>
      </rPr>
      <t>分，院研究生会干事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</t>
    </r>
  </si>
  <si>
    <t>19/80</t>
  </si>
  <si>
    <t>10/35</t>
  </si>
  <si>
    <r>
      <rPr>
        <sz val="10"/>
        <rFont val="宋体"/>
        <charset val="134"/>
      </rPr>
      <t>张刘成</t>
    </r>
  </si>
  <si>
    <r>
      <rPr>
        <sz val="10"/>
        <rFont val="宋体"/>
        <charset val="134"/>
      </rPr>
      <t>校级志愿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</si>
  <si>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9.375</t>
    </r>
    <r>
      <rPr>
        <sz val="10"/>
        <rFont val="宋体"/>
        <charset val="134"/>
      </rPr>
      <t>分；团支书职务分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</t>
    </r>
  </si>
  <si>
    <t>20/80</t>
  </si>
  <si>
    <t>11/35</t>
  </si>
  <si>
    <r>
      <rPr>
        <sz val="10"/>
        <rFont val="宋体"/>
        <charset val="134"/>
      </rPr>
      <t>曹逊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</si>
  <si>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天自律打卡三等奖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</si>
  <si>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分，美丽中国行</t>
    </r>
    <r>
      <rPr>
        <sz val="10"/>
        <rFont val="Times New Roman"/>
        <charset val="134"/>
      </rPr>
      <t>13.20</t>
    </r>
    <r>
      <rPr>
        <sz val="10"/>
        <rFont val="宋体"/>
        <charset val="134"/>
      </rPr>
      <t>分</t>
    </r>
  </si>
  <si>
    <t>21/80</t>
  </si>
  <si>
    <t>12/35</t>
  </si>
  <si>
    <r>
      <rPr>
        <sz val="10"/>
        <rFont val="宋体"/>
        <charset val="134"/>
      </rPr>
      <t>郑宇鑫</t>
    </r>
  </si>
  <si>
    <r>
      <rPr>
        <sz val="10"/>
        <rFont val="宋体"/>
        <charset val="134"/>
      </rPr>
      <t>副班长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</t>
    </r>
  </si>
  <si>
    <t>22/80</t>
  </si>
  <si>
    <r>
      <rPr>
        <sz val="10"/>
        <rFont val="宋体"/>
        <charset val="0"/>
      </rPr>
      <t>管蒋璇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</si>
  <si>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次</t>
    </r>
    <r>
      <rPr>
        <sz val="10"/>
        <rFont val="Times New Roman"/>
        <charset val="0"/>
      </rPr>
      <t>0</t>
    </r>
    <r>
      <rPr>
        <sz val="10"/>
        <rFont val="宋体"/>
        <charset val="0"/>
      </rPr>
      <t>分</t>
    </r>
  </si>
  <si>
    <r>
      <rPr>
        <sz val="10"/>
        <rFont val="宋体"/>
        <charset val="0"/>
      </rPr>
      <t>副班长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优</t>
    </r>
    <r>
      <rPr>
        <sz val="10"/>
        <rFont val="Times New Roman"/>
        <charset val="0"/>
      </rPr>
      <t>50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数模培训，</t>
    </r>
    <r>
      <rPr>
        <sz val="10"/>
        <rFont val="Times New Roman"/>
        <charset val="0"/>
      </rPr>
      <t xml:space="preserve">3.125
</t>
    </r>
    <r>
      <rPr>
        <sz val="10"/>
        <rFont val="宋体"/>
        <charset val="0"/>
      </rPr>
      <t>成功参赛，</t>
    </r>
    <r>
      <rPr>
        <sz val="10"/>
        <rFont val="Times New Roman"/>
        <charset val="0"/>
      </rPr>
      <t>5</t>
    </r>
  </si>
  <si>
    <t>23/80</t>
  </si>
  <si>
    <r>
      <rPr>
        <sz val="10"/>
        <rFont val="宋体"/>
        <charset val="0"/>
      </rPr>
      <t>张千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</si>
  <si>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校羽毛球比赛优秀志愿者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校歌艺比赛优秀志愿者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学术活动校内</t>
    </r>
    <r>
      <rPr>
        <sz val="10"/>
        <rFont val="Times New Roman"/>
        <charset val="0"/>
      </rPr>
      <t xml:space="preserve">3 </t>
    </r>
    <r>
      <rPr>
        <sz val="10"/>
        <rFont val="宋体"/>
        <charset val="0"/>
      </rPr>
      <t>次校外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次</t>
    </r>
    <r>
      <rPr>
        <sz val="10"/>
        <rFont val="Times New Roman"/>
        <charset val="0"/>
      </rPr>
      <t>0</t>
    </r>
    <r>
      <rPr>
        <sz val="10"/>
        <rFont val="宋体"/>
        <charset val="0"/>
      </rPr>
      <t>分</t>
    </r>
  </si>
  <si>
    <r>
      <rPr>
        <sz val="10"/>
        <rFont val="宋体"/>
        <charset val="0"/>
      </rPr>
      <t>院研会实践部</t>
    </r>
    <r>
      <rPr>
        <sz val="10"/>
        <rFont val="Times New Roman"/>
        <charset val="0"/>
      </rPr>
      <t>50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trike/>
        <sz val="10"/>
        <color rgb="FFFF0000"/>
        <rFont val="宋体"/>
        <charset val="0"/>
      </rPr>
      <t>校研会</t>
    </r>
    <r>
      <rPr>
        <strike/>
        <sz val="10"/>
        <color rgb="FFFF0000"/>
        <rFont val="Times New Roman"/>
        <charset val="0"/>
      </rPr>
      <t>50</t>
    </r>
    <r>
      <rPr>
        <strike/>
        <sz val="10"/>
        <color rgb="FFFF0000"/>
        <rFont val="宋体"/>
        <charset val="0"/>
      </rPr>
      <t>（取高不计）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美丽中国行</t>
    </r>
    <r>
      <rPr>
        <sz val="10"/>
        <rFont val="Times New Roman"/>
        <charset val="0"/>
      </rPr>
      <t xml:space="preserve">18.46
</t>
    </r>
    <r>
      <rPr>
        <sz val="10"/>
        <rFont val="宋体"/>
        <charset val="0"/>
      </rPr>
      <t>数模培训，</t>
    </r>
    <r>
      <rPr>
        <sz val="10"/>
        <rFont val="Times New Roman"/>
        <charset val="0"/>
      </rPr>
      <t xml:space="preserve">3.125
</t>
    </r>
    <r>
      <rPr>
        <sz val="10"/>
        <rFont val="宋体"/>
        <charset val="0"/>
      </rPr>
      <t>成功参赛，</t>
    </r>
    <r>
      <rPr>
        <sz val="10"/>
        <rFont val="Times New Roman"/>
        <charset val="0"/>
      </rPr>
      <t>5</t>
    </r>
  </si>
  <si>
    <t>24/80</t>
  </si>
  <si>
    <r>
      <rPr>
        <sz val="10"/>
        <rFont val="宋体"/>
        <charset val="134"/>
      </rPr>
      <t>葛登阳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</si>
  <si>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年中国农业机械学会年会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次，水杉学术案例大赛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</si>
  <si>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院研会新宣部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18.46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3.125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</si>
  <si>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25/80</t>
  </si>
  <si>
    <r>
      <rPr>
        <sz val="10"/>
        <rFont val="宋体"/>
        <charset val="134"/>
      </rPr>
      <t>姜诗圣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</si>
  <si>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次加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</si>
  <si>
    <r>
      <rPr>
        <sz val="10"/>
        <color theme="1"/>
        <rFont val="宋体"/>
        <charset val="134"/>
      </rPr>
      <t>院研会办公室干事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分</t>
    </r>
    <r>
      <rPr>
        <sz val="10"/>
        <color theme="1"/>
        <rFont val="Times New Roman"/>
        <charset val="134"/>
      </rPr>
      <t xml:space="preserve">
</t>
    </r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4.375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</si>
  <si>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26/80</t>
  </si>
  <si>
    <r>
      <rPr>
        <sz val="10"/>
        <rFont val="宋体"/>
        <charset val="134"/>
      </rPr>
      <t>刘凤翔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</si>
  <si>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</si>
  <si>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14.66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班长</t>
    </r>
    <r>
      <rPr>
        <sz val="10"/>
        <rFont val="Times New Roman"/>
        <charset val="134"/>
      </rPr>
      <t>70</t>
    </r>
  </si>
  <si>
    <t>27/80</t>
  </si>
  <si>
    <t>15/35</t>
  </si>
  <si>
    <r>
      <rPr>
        <sz val="10"/>
        <color theme="1"/>
        <rFont val="宋体"/>
        <charset val="134"/>
      </rPr>
      <t>杨云涛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</si>
  <si>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-2</t>
    </r>
  </si>
  <si>
    <r>
      <rPr>
        <sz val="10"/>
        <rFont val="宋体"/>
        <charset val="134"/>
      </rPr>
      <t>院研会新宣部干事</t>
    </r>
    <r>
      <rPr>
        <sz val="10"/>
        <rFont val="Times New Roman"/>
        <charset val="134"/>
      </rPr>
      <t>50</t>
    </r>
  </si>
  <si>
    <t>28/80</t>
  </si>
  <si>
    <r>
      <rPr>
        <sz val="10"/>
        <rFont val="宋体"/>
        <charset val="134"/>
      </rPr>
      <t>陆季谦彤</t>
    </r>
  </si>
  <si>
    <r>
      <rPr>
        <sz val="10"/>
        <rFont val="宋体"/>
        <charset val="134"/>
      </rPr>
      <t>校实验室安全大赛二等奖，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</si>
  <si>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第二十八届中国机器人及人工智能大赛江苏赛区三等奖</t>
    </r>
    <r>
      <rPr>
        <sz val="10"/>
        <rFont val="Times New Roman"/>
        <charset val="134"/>
      </rPr>
      <t>1.666667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</si>
  <si>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数模培训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4.375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参赛成功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</si>
  <si>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29/80</t>
  </si>
  <si>
    <t>18/35</t>
  </si>
  <si>
    <r>
      <rPr>
        <sz val="10"/>
        <rFont val="宋体"/>
        <charset val="134"/>
      </rPr>
      <t>郭叶阳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</si>
  <si>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次计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校级志愿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</si>
  <si>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院研究生会干事</t>
    </r>
    <r>
      <rPr>
        <sz val="10"/>
        <rFont val="Times New Roman"/>
        <charset val="134"/>
      </rPr>
      <t xml:space="preserve">
50</t>
    </r>
    <r>
      <rPr>
        <sz val="10"/>
        <rFont val="宋体"/>
        <charset val="134"/>
      </rPr>
      <t>分</t>
    </r>
  </si>
  <si>
    <t>30/80</t>
  </si>
  <si>
    <t>14/35</t>
  </si>
  <si>
    <r>
      <rPr>
        <sz val="10"/>
        <rFont val="宋体"/>
        <charset val="134"/>
      </rPr>
      <t>张恒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</si>
  <si>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</si>
  <si>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副团支书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</si>
  <si>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t>31/80</t>
  </si>
  <si>
    <r>
      <rPr>
        <sz val="10"/>
        <rFont val="宋体"/>
        <charset val="0"/>
      </rPr>
      <t>刘小娇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</si>
  <si>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校级志愿者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校优秀志愿者称号，</t>
    </r>
    <r>
      <rPr>
        <sz val="10"/>
        <rFont val="Times New Roman"/>
        <charset val="0"/>
      </rPr>
      <t>10</t>
    </r>
    <r>
      <rPr>
        <sz val="10"/>
        <rFont val="宋体"/>
        <charset val="0"/>
      </rPr>
      <t>分</t>
    </r>
  </si>
  <si>
    <r>
      <rPr>
        <sz val="10"/>
        <rFont val="宋体"/>
        <charset val="0"/>
      </rPr>
      <t>数模培训，</t>
    </r>
    <r>
      <rPr>
        <sz val="10"/>
        <rFont val="Times New Roman"/>
        <charset val="0"/>
      </rPr>
      <t xml:space="preserve">4.375
</t>
    </r>
    <r>
      <rPr>
        <sz val="10"/>
        <rFont val="宋体"/>
        <charset val="0"/>
      </rPr>
      <t>成功参赛，</t>
    </r>
    <r>
      <rPr>
        <sz val="10"/>
        <rFont val="Times New Roman"/>
        <charset val="0"/>
      </rPr>
      <t>5</t>
    </r>
  </si>
  <si>
    <t>32/80</t>
  </si>
  <si>
    <r>
      <rPr>
        <sz val="10"/>
        <color theme="1"/>
        <rFont val="宋体"/>
        <charset val="0"/>
      </rPr>
      <t>王春灿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</si>
  <si>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学术活动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 xml:space="preserve">2
</t>
    </r>
    <r>
      <rPr>
        <sz val="10"/>
        <rFont val="宋体"/>
        <charset val="0"/>
      </rPr>
      <t>省级大学生艺术展演三等奖，</t>
    </r>
    <r>
      <rPr>
        <sz val="10"/>
        <rFont val="Times New Roman"/>
        <charset val="0"/>
      </rPr>
      <t>18</t>
    </r>
  </si>
  <si>
    <r>
      <rPr>
        <sz val="10"/>
        <rFont val="宋体"/>
        <charset val="0"/>
      </rPr>
      <t>美丽中国行</t>
    </r>
    <r>
      <rPr>
        <sz val="10"/>
        <rFont val="Times New Roman"/>
        <charset val="0"/>
      </rPr>
      <t>18.2</t>
    </r>
    <r>
      <rPr>
        <sz val="10"/>
        <rFont val="宋体"/>
        <charset val="0"/>
      </rPr>
      <t>；</t>
    </r>
  </si>
  <si>
    <t>33/80</t>
  </si>
  <si>
    <r>
      <rPr>
        <sz val="10"/>
        <rFont val="宋体"/>
        <charset val="134"/>
      </rPr>
      <t>张健康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</si>
  <si>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5.625</t>
    </r>
    <r>
      <rPr>
        <sz val="10"/>
        <rFont val="宋体"/>
        <charset val="134"/>
      </rPr>
      <t>分，心理委员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</t>
    </r>
  </si>
  <si>
    <t>34/80</t>
  </si>
  <si>
    <t>16/35</t>
  </si>
  <si>
    <r>
      <rPr>
        <sz val="10"/>
        <rFont val="宋体"/>
        <charset val="134"/>
      </rPr>
      <t>缪禹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</si>
  <si>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</si>
  <si>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14.66</t>
    </r>
  </si>
  <si>
    <t>35/80</t>
  </si>
  <si>
    <t>20/35</t>
  </si>
  <si>
    <r>
      <rPr>
        <sz val="10"/>
        <rFont val="宋体"/>
        <charset val="134"/>
      </rPr>
      <t>曾宇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</si>
  <si>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-2</t>
    </r>
  </si>
  <si>
    <r>
      <rPr>
        <sz val="10"/>
        <rFont val="宋体"/>
        <charset val="134"/>
      </rPr>
      <t>院研会学习部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</t>
    </r>
  </si>
  <si>
    <t>36/80</t>
  </si>
  <si>
    <r>
      <rPr>
        <sz val="10"/>
        <rFont val="宋体"/>
        <charset val="134"/>
      </rPr>
      <t>窦文哲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</si>
  <si>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-2</t>
    </r>
  </si>
  <si>
    <r>
      <rPr>
        <sz val="10"/>
        <rFont val="宋体"/>
        <charset val="134"/>
      </rPr>
      <t>机械设计与研究（二作</t>
    </r>
    <r>
      <rPr>
        <sz val="10"/>
        <rFont val="Times New Roman"/>
        <charset val="134"/>
      </rPr>
      <t>/1.504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3.33</t>
    </r>
    <r>
      <rPr>
        <sz val="10"/>
        <rFont val="宋体"/>
        <charset val="134"/>
      </rPr>
      <t>分</t>
    </r>
  </si>
  <si>
    <t>37/80</t>
  </si>
  <si>
    <t>21/35</t>
  </si>
  <si>
    <r>
      <rPr>
        <sz val="10"/>
        <rFont val="宋体"/>
        <charset val="134"/>
      </rPr>
      <t>邵文菁</t>
    </r>
  </si>
  <si>
    <r>
      <rPr>
        <sz val="10"/>
        <rFont val="宋体"/>
        <charset val="134"/>
      </rPr>
      <t>市级志愿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校内学术会议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校外学术会议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</si>
  <si>
    <r>
      <rPr>
        <sz val="10"/>
        <rFont val="宋体"/>
        <charset val="0"/>
      </rPr>
      <t>党支部书记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良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美丽中国行</t>
    </r>
    <r>
      <rPr>
        <sz val="10"/>
        <rFont val="Times New Roman"/>
        <charset val="0"/>
      </rPr>
      <t>18.2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数模培训，</t>
    </r>
    <r>
      <rPr>
        <sz val="10"/>
        <rFont val="Times New Roman"/>
        <charset val="0"/>
      </rPr>
      <t xml:space="preserve">0
</t>
    </r>
    <r>
      <rPr>
        <sz val="10"/>
        <rFont val="宋体"/>
        <charset val="0"/>
      </rPr>
      <t>成功参赛，</t>
    </r>
    <r>
      <rPr>
        <sz val="10"/>
        <rFont val="Times New Roman"/>
        <charset val="0"/>
      </rPr>
      <t>5</t>
    </r>
  </si>
  <si>
    <t>38/80</t>
  </si>
  <si>
    <r>
      <rPr>
        <sz val="10"/>
        <rFont val="宋体"/>
        <charset val="134"/>
      </rPr>
      <t>于子朋</t>
    </r>
  </si>
  <si>
    <r>
      <rPr>
        <sz val="10"/>
        <rFont val="Times New Roman"/>
        <charset val="134"/>
      </rPr>
      <t>International Journey of Acoustics and Vibration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四区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20/3</t>
    </r>
    <r>
      <rPr>
        <sz val="10"/>
        <rFont val="宋体"/>
        <charset val="134"/>
      </rPr>
      <t>分</t>
    </r>
  </si>
  <si>
    <t>39/80</t>
  </si>
  <si>
    <t>17/35</t>
  </si>
  <si>
    <r>
      <rPr>
        <sz val="10"/>
        <rFont val="宋体"/>
        <charset val="134"/>
      </rPr>
      <t>侯金福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</si>
  <si>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13.54</t>
    </r>
  </si>
  <si>
    <t>40/80</t>
  </si>
  <si>
    <t>23/35</t>
  </si>
  <si>
    <r>
      <rPr>
        <sz val="10"/>
        <rFont val="宋体"/>
        <charset val="134"/>
      </rPr>
      <t>陈文迪</t>
    </r>
  </si>
  <si>
    <r>
      <rPr>
        <sz val="10"/>
        <rFont val="宋体"/>
        <charset val="134"/>
      </rPr>
      <t>水杉学术沙龙案例大赛二等奖团体项目人均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;
21</t>
    </r>
    <r>
      <rPr>
        <sz val="10"/>
        <rFont val="宋体"/>
        <charset val="134"/>
      </rPr>
      <t>天自律打卡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;
</t>
    </r>
    <r>
      <rPr>
        <sz val="10"/>
        <rFont val="宋体"/>
        <charset val="134"/>
      </rPr>
      <t>校内学术会议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</si>
  <si>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院研会办公室干事</t>
    </r>
    <r>
      <rPr>
        <sz val="10"/>
        <rFont val="Times New Roman"/>
        <charset val="134"/>
      </rPr>
      <t>30</t>
    </r>
  </si>
  <si>
    <t>41/80</t>
  </si>
  <si>
    <r>
      <rPr>
        <sz val="10"/>
        <rFont val="宋体"/>
        <charset val="134"/>
      </rPr>
      <t>张德俊</t>
    </r>
  </si>
  <si>
    <t>42/80</t>
  </si>
  <si>
    <r>
      <rPr>
        <sz val="10"/>
        <rFont val="宋体"/>
        <charset val="134"/>
      </rPr>
      <t>刘欣哲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</si>
  <si>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次，市级志愿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</si>
  <si>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分，美丽中国行</t>
    </r>
    <r>
      <rPr>
        <sz val="10"/>
        <rFont val="Times New Roman"/>
        <charset val="134"/>
      </rPr>
      <t>18.20</t>
    </r>
    <r>
      <rPr>
        <sz val="10"/>
        <rFont val="宋体"/>
        <charset val="134"/>
      </rPr>
      <t>分，院研会干事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</t>
    </r>
  </si>
  <si>
    <t>43/80</t>
  </si>
  <si>
    <t>19/35</t>
  </si>
  <si>
    <r>
      <rPr>
        <sz val="10"/>
        <color theme="1"/>
        <rFont val="宋体"/>
        <charset val="134"/>
      </rPr>
      <t>周子婷</t>
    </r>
  </si>
  <si>
    <t>44/80</t>
  </si>
  <si>
    <r>
      <rPr>
        <sz val="10"/>
        <rFont val="宋体"/>
        <charset val="134"/>
      </rPr>
      <t>聂仁豪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</si>
  <si>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 xml:space="preserve">60
</t>
    </r>
    <r>
      <rPr>
        <sz val="10"/>
        <rFont val="宋体"/>
        <charset val="134"/>
      </rPr>
      <t>校级志愿服务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院级志愿服务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</si>
  <si>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，</t>
    </r>
  </si>
  <si>
    <t>45/80</t>
  </si>
  <si>
    <r>
      <rPr>
        <sz val="10"/>
        <color theme="1"/>
        <rFont val="宋体"/>
        <charset val="134"/>
      </rPr>
      <t>刘涛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</si>
  <si>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好导师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正文参赛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2</t>
    </r>
  </si>
  <si>
    <r>
      <rPr>
        <sz val="10"/>
        <rFont val="宋体"/>
        <charset val="134"/>
      </rPr>
      <t>校研究生会干事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</si>
  <si>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t>46/80</t>
  </si>
  <si>
    <r>
      <rPr>
        <sz val="10"/>
        <rFont val="宋体"/>
        <charset val="134"/>
      </rPr>
      <t>夏昕宇</t>
    </r>
  </si>
  <si>
    <r>
      <rPr>
        <sz val="11"/>
        <color theme="1"/>
        <rFont val="宋体"/>
        <charset val="134"/>
      </rPr>
      <t>中国高校智能机器人创意大赛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（省级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三等奖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排名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2.5</t>
    </r>
  </si>
  <si>
    <r>
      <rPr>
        <sz val="10"/>
        <rFont val="宋体"/>
        <charset val="134"/>
      </rPr>
      <t>数模培训，</t>
    </r>
    <r>
      <rPr>
        <sz val="10"/>
        <rFont val="Times New Roman"/>
        <charset val="134"/>
      </rPr>
      <t xml:space="preserve">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</si>
  <si>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47/80</t>
  </si>
  <si>
    <r>
      <rPr>
        <sz val="10"/>
        <rFont val="宋体"/>
        <charset val="134"/>
      </rPr>
      <t>杨广奇</t>
    </r>
  </si>
  <si>
    <t>49/80</t>
  </si>
  <si>
    <t>26/35</t>
  </si>
  <si>
    <r>
      <rPr>
        <sz val="10"/>
        <rFont val="宋体"/>
        <charset val="134"/>
      </rPr>
      <t>狄铭威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</si>
  <si>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</si>
  <si>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15.26</t>
    </r>
    <r>
      <rPr>
        <sz val="10"/>
        <rFont val="宋体"/>
        <charset val="134"/>
      </rPr>
      <t>分</t>
    </r>
  </si>
  <si>
    <t>48/80</t>
  </si>
  <si>
    <r>
      <rPr>
        <sz val="10"/>
        <rFont val="宋体"/>
        <charset val="0"/>
      </rPr>
      <t>胡衡懿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</si>
  <si>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次</t>
    </r>
    <r>
      <rPr>
        <sz val="10"/>
        <rFont val="Times New Roman"/>
        <charset val="0"/>
      </rPr>
      <t>-2</t>
    </r>
    <r>
      <rPr>
        <sz val="10"/>
        <rFont val="宋体"/>
        <charset val="0"/>
      </rPr>
      <t>，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南高齿学术活动，</t>
    </r>
    <r>
      <rPr>
        <sz val="10"/>
        <rFont val="Times New Roman"/>
        <charset val="0"/>
      </rPr>
      <t>2
21</t>
    </r>
    <r>
      <rPr>
        <sz val="10"/>
        <rFont val="宋体"/>
        <charset val="0"/>
      </rPr>
      <t>天自律打卡一等奖</t>
    </r>
    <r>
      <rPr>
        <sz val="10"/>
        <rFont val="Times New Roman"/>
        <charset val="0"/>
      </rPr>
      <t>10</t>
    </r>
    <r>
      <rPr>
        <sz val="10"/>
        <rFont val="宋体"/>
        <charset val="0"/>
      </rPr>
      <t>分；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薪火相传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分。</t>
    </r>
  </si>
  <si>
    <t>50/80</t>
  </si>
  <si>
    <t>22/35</t>
  </si>
  <si>
    <r>
      <rPr>
        <sz val="10"/>
        <color theme="1"/>
        <rFont val="宋体"/>
        <charset val="134"/>
      </rPr>
      <t>周骥弘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</si>
  <si>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0</t>
    </r>
  </si>
  <si>
    <r>
      <rPr>
        <sz val="11"/>
        <color theme="1"/>
        <rFont val="宋体"/>
        <charset val="134"/>
      </rPr>
      <t>副团支书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中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；</t>
    </r>
  </si>
  <si>
    <t>51/80</t>
  </si>
  <si>
    <r>
      <rPr>
        <sz val="10"/>
        <rFont val="宋体"/>
        <charset val="134"/>
      </rPr>
      <t>张文俊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</si>
  <si>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次校外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</t>
    </r>
  </si>
  <si>
    <t>52/80</t>
  </si>
  <si>
    <t>24/35</t>
  </si>
  <si>
    <r>
      <rPr>
        <sz val="10"/>
        <rFont val="宋体"/>
        <charset val="134"/>
      </rPr>
      <t>王静</t>
    </r>
  </si>
  <si>
    <r>
      <rPr>
        <sz val="10"/>
        <rFont val="宋体"/>
        <charset val="134"/>
      </rPr>
      <t>校内学术会议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</si>
  <si>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数模培训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 xml:space="preserve">4.375
</t>
    </r>
    <r>
      <rPr>
        <sz val="10"/>
        <rFont val="宋体"/>
        <charset val="134"/>
      </rPr>
      <t>成功参赛，</t>
    </r>
    <r>
      <rPr>
        <sz val="10"/>
        <rFont val="Times New Roman"/>
        <charset val="134"/>
      </rPr>
      <t>5</t>
    </r>
  </si>
  <si>
    <t>53/80</t>
  </si>
  <si>
    <t>25/35</t>
  </si>
  <si>
    <r>
      <rPr>
        <sz val="10"/>
        <color theme="1"/>
        <rFont val="宋体"/>
        <charset val="134"/>
      </rPr>
      <t>陆驰鹏</t>
    </r>
  </si>
  <si>
    <r>
      <rPr>
        <sz val="11"/>
        <color theme="1"/>
        <rFont val="宋体"/>
        <charset val="134"/>
      </rPr>
      <t>心理委员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良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；</t>
    </r>
  </si>
  <si>
    <t>54/80</t>
  </si>
  <si>
    <r>
      <rPr>
        <sz val="10"/>
        <rFont val="宋体"/>
        <charset val="134"/>
      </rPr>
      <t>刘爽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</si>
  <si>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次</t>
    </r>
  </si>
  <si>
    <t>55/80</t>
  </si>
  <si>
    <r>
      <rPr>
        <sz val="10"/>
        <rFont val="宋体"/>
        <charset val="0"/>
      </rPr>
      <t>朱珠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</si>
  <si>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次记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分</t>
    </r>
  </si>
  <si>
    <r>
      <rPr>
        <sz val="10"/>
        <rFont val="宋体"/>
        <charset val="0"/>
      </rPr>
      <t>数模培训，</t>
    </r>
    <r>
      <rPr>
        <sz val="10"/>
        <rFont val="Times New Roman"/>
        <charset val="0"/>
      </rPr>
      <t xml:space="preserve">3.125
</t>
    </r>
    <r>
      <rPr>
        <sz val="10"/>
        <rFont val="宋体"/>
        <charset val="0"/>
      </rPr>
      <t>成功参赛，</t>
    </r>
    <r>
      <rPr>
        <sz val="10"/>
        <rFont val="Times New Roman"/>
        <charset val="0"/>
      </rPr>
      <t>5</t>
    </r>
  </si>
  <si>
    <t>56/80</t>
  </si>
  <si>
    <t>27/35</t>
  </si>
  <si>
    <r>
      <rPr>
        <sz val="10"/>
        <rFont val="宋体"/>
        <charset val="134"/>
      </rPr>
      <t>赵瑞涛</t>
    </r>
  </si>
  <si>
    <r>
      <rPr>
        <sz val="10"/>
        <rFont val="宋体"/>
        <charset val="134"/>
      </rPr>
      <t>参加学术会议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</si>
  <si>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13.54</t>
    </r>
    <r>
      <rPr>
        <sz val="10"/>
        <rFont val="宋体"/>
        <charset val="134"/>
      </rPr>
      <t>分</t>
    </r>
  </si>
  <si>
    <t>57/80</t>
  </si>
  <si>
    <r>
      <rPr>
        <sz val="10"/>
        <rFont val="宋体"/>
        <charset val="0"/>
      </rPr>
      <t>徐浩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</si>
  <si>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次</t>
    </r>
    <r>
      <rPr>
        <sz val="10"/>
        <rFont val="Times New Roman"/>
        <charset val="0"/>
      </rPr>
      <t>0</t>
    </r>
    <r>
      <rPr>
        <sz val="10"/>
        <rFont val="宋体"/>
        <charset val="0"/>
      </rPr>
      <t>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南高齿学术活动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分</t>
    </r>
  </si>
  <si>
    <t>58/80</t>
  </si>
  <si>
    <t>28/35</t>
  </si>
  <si>
    <r>
      <rPr>
        <sz val="10"/>
        <rFont val="宋体"/>
        <charset val="134"/>
      </rPr>
      <t>黄楠楠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</si>
  <si>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次；市级志愿一次</t>
    </r>
  </si>
  <si>
    <t>59/80</t>
  </si>
  <si>
    <r>
      <rPr>
        <sz val="10"/>
        <rFont val="宋体"/>
        <charset val="134"/>
      </rPr>
      <t>王梦晴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</si>
  <si>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8.75</t>
    </r>
    <r>
      <rPr>
        <sz val="10"/>
        <rFont val="宋体"/>
        <charset val="134"/>
      </rPr>
      <t>分</t>
    </r>
  </si>
  <si>
    <t>60/80</t>
  </si>
  <si>
    <r>
      <rPr>
        <sz val="10"/>
        <rFont val="宋体"/>
        <charset val="0"/>
      </rPr>
      <t>姚俊杰</t>
    </r>
  </si>
  <si>
    <r>
      <rPr>
        <sz val="10"/>
        <rFont val="宋体"/>
        <charset val="0"/>
      </rPr>
      <t>学术会议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次</t>
    </r>
    <r>
      <rPr>
        <sz val="10"/>
        <rFont val="Times New Roman"/>
        <charset val="0"/>
      </rPr>
      <t>-2</t>
    </r>
  </si>
  <si>
    <t>61/80</t>
  </si>
  <si>
    <t>29/35</t>
  </si>
  <si>
    <r>
      <rPr>
        <sz val="10"/>
        <rFont val="宋体"/>
        <charset val="134"/>
      </rPr>
      <t>邓诗蕾</t>
    </r>
  </si>
  <si>
    <t>62/80</t>
  </si>
  <si>
    <r>
      <rPr>
        <sz val="10"/>
        <rFont val="宋体"/>
        <charset val="134"/>
      </rPr>
      <t>第文韬</t>
    </r>
  </si>
  <si>
    <t>63/80</t>
  </si>
  <si>
    <r>
      <rPr>
        <sz val="10"/>
        <rFont val="宋体"/>
        <charset val="134"/>
      </rPr>
      <t>杨峻峰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</si>
  <si>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学术活动校内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次校外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；</t>
    </r>
  </si>
  <si>
    <t>64/80</t>
  </si>
  <si>
    <t>30/35</t>
  </si>
  <si>
    <r>
      <rPr>
        <sz val="10"/>
        <rFont val="宋体"/>
        <charset val="134"/>
      </rPr>
      <t>曹珂</t>
    </r>
  </si>
  <si>
    <t>65/80</t>
  </si>
  <si>
    <r>
      <rPr>
        <sz val="10"/>
        <rFont val="宋体"/>
        <charset val="134"/>
      </rPr>
      <t>崔浩天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</si>
  <si>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次</t>
    </r>
  </si>
  <si>
    <t>66/80</t>
  </si>
  <si>
    <r>
      <rPr>
        <sz val="10"/>
        <rFont val="宋体"/>
        <charset val="134"/>
      </rPr>
      <t>陈文涛</t>
    </r>
  </si>
  <si>
    <t>67/80</t>
  </si>
  <si>
    <r>
      <rPr>
        <sz val="10"/>
        <rFont val="宋体"/>
        <charset val="134"/>
      </rPr>
      <t>张雨乐</t>
    </r>
  </si>
  <si>
    <r>
      <rPr>
        <sz val="10"/>
        <rFont val="宋体"/>
        <charset val="134"/>
      </rPr>
      <t>数模培训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次，</t>
    </r>
    <r>
      <rPr>
        <sz val="10"/>
        <rFont val="Times New Roman"/>
        <charset val="134"/>
      </rPr>
      <t>4.375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参赛成功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 xml:space="preserve"> 14</t>
    </r>
  </si>
  <si>
    <t>68/80</t>
  </si>
  <si>
    <r>
      <rPr>
        <sz val="10"/>
        <rFont val="宋体"/>
        <charset val="134"/>
      </rPr>
      <t>顾元杰</t>
    </r>
  </si>
  <si>
    <t>69/80</t>
  </si>
  <si>
    <r>
      <rPr>
        <sz val="10"/>
        <rFont val="宋体"/>
        <charset val="134"/>
      </rPr>
      <t>陈祥宇</t>
    </r>
  </si>
  <si>
    <t>70/80</t>
  </si>
  <si>
    <t>31/35</t>
  </si>
  <si>
    <r>
      <rPr>
        <sz val="10"/>
        <rFont val="宋体"/>
        <charset val="134"/>
      </rPr>
      <t>曹旭中</t>
    </r>
  </si>
  <si>
    <t>71/80</t>
  </si>
  <si>
    <t>32/35</t>
  </si>
  <si>
    <r>
      <rPr>
        <sz val="10"/>
        <rFont val="宋体"/>
        <charset val="134"/>
      </rPr>
      <t>单成昊</t>
    </r>
  </si>
  <si>
    <t>72/80</t>
  </si>
  <si>
    <t>33/35</t>
  </si>
  <si>
    <r>
      <rPr>
        <sz val="10"/>
        <color theme="1"/>
        <rFont val="宋体"/>
        <charset val="134"/>
      </rPr>
      <t>王龙腾</t>
    </r>
  </si>
  <si>
    <t>73/80</t>
  </si>
  <si>
    <r>
      <rPr>
        <sz val="10"/>
        <rFont val="宋体"/>
        <charset val="134"/>
      </rPr>
      <t>朱健逸</t>
    </r>
  </si>
  <si>
    <r>
      <rPr>
        <sz val="11"/>
        <color theme="1"/>
        <rFont val="宋体"/>
        <charset val="134"/>
      </rPr>
      <t>数模培训，</t>
    </r>
    <r>
      <rPr>
        <sz val="11"/>
        <color theme="1"/>
        <rFont val="Times New Roman"/>
        <charset val="134"/>
      </rPr>
      <t xml:space="preserve">3.75
</t>
    </r>
    <r>
      <rPr>
        <sz val="11"/>
        <color theme="1"/>
        <rFont val="宋体"/>
        <charset val="134"/>
      </rPr>
      <t>成功参赛，</t>
    </r>
    <r>
      <rPr>
        <sz val="11"/>
        <color theme="1"/>
        <rFont val="Times New Roman"/>
        <charset val="134"/>
      </rPr>
      <t>5</t>
    </r>
  </si>
  <si>
    <t>74/80</t>
  </si>
  <si>
    <r>
      <rPr>
        <sz val="10"/>
        <rFont val="宋体"/>
        <charset val="134"/>
      </rPr>
      <t>裔瑞</t>
    </r>
  </si>
  <si>
    <r>
      <rPr>
        <sz val="10"/>
        <rFont val="宋体"/>
        <charset val="134"/>
      </rPr>
      <t>数模成功参赛</t>
    </r>
    <r>
      <rPr>
        <sz val="10"/>
        <rFont val="Times New Roman"/>
        <charset val="134"/>
      </rPr>
      <t>7.5</t>
    </r>
    <r>
      <rPr>
        <sz val="10"/>
        <rFont val="宋体"/>
        <charset val="134"/>
      </rPr>
      <t>分</t>
    </r>
  </si>
  <si>
    <t>75/80</t>
  </si>
  <si>
    <t>34/35</t>
  </si>
  <si>
    <r>
      <rPr>
        <sz val="10"/>
        <rFont val="宋体"/>
        <charset val="134"/>
      </rPr>
      <t>杨威</t>
    </r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</si>
  <si>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</si>
  <si>
    <r>
      <rPr>
        <sz val="11"/>
        <color theme="1"/>
        <rFont val="宋体"/>
        <charset val="134"/>
      </rPr>
      <t>无</t>
    </r>
  </si>
  <si>
    <t>76/80</t>
  </si>
  <si>
    <t>35/35</t>
  </si>
  <si>
    <r>
      <rPr>
        <sz val="10"/>
        <rFont val="宋体"/>
        <charset val="134"/>
      </rPr>
      <t>张浩楠</t>
    </r>
  </si>
  <si>
    <r>
      <rPr>
        <sz val="10"/>
        <color theme="1"/>
        <rFont val="宋体"/>
        <charset val="134"/>
      </rPr>
      <t>无</t>
    </r>
  </si>
  <si>
    <t>77/80</t>
  </si>
  <si>
    <r>
      <rPr>
        <sz val="10"/>
        <color theme="1"/>
        <rFont val="宋体"/>
        <charset val="134"/>
      </rPr>
      <t>吴仕灿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</si>
  <si>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-4</t>
    </r>
  </si>
  <si>
    <t>78/80</t>
  </si>
  <si>
    <r>
      <rPr>
        <sz val="10"/>
        <color theme="1"/>
        <rFont val="宋体"/>
        <charset val="134"/>
      </rPr>
      <t>刘文永</t>
    </r>
  </si>
  <si>
    <r>
      <rPr>
        <sz val="10"/>
        <rFont val="宋体"/>
        <charset val="0"/>
      </rPr>
      <t>基础分</t>
    </r>
    <r>
      <rPr>
        <sz val="10"/>
        <rFont val="Times New Roman"/>
        <charset val="0"/>
      </rPr>
      <t>60</t>
    </r>
    <r>
      <rPr>
        <sz val="10"/>
        <rFont val="宋体"/>
        <charset val="0"/>
      </rPr>
      <t>；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学术活动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次，</t>
    </r>
    <r>
      <rPr>
        <sz val="10"/>
        <rFont val="Times New Roman"/>
        <charset val="0"/>
      </rPr>
      <t>-4</t>
    </r>
  </si>
  <si>
    <t>79/80</t>
  </si>
  <si>
    <r>
      <rPr>
        <sz val="10"/>
        <color theme="1"/>
        <rFont val="宋体"/>
        <charset val="134"/>
      </rPr>
      <t>张彪</t>
    </r>
  </si>
  <si>
    <r>
      <rPr>
        <sz val="10"/>
        <color theme="1"/>
        <rFont val="宋体"/>
        <charset val="134"/>
      </rPr>
      <t>基础分</t>
    </r>
    <r>
      <rPr>
        <sz val="10"/>
        <color theme="1"/>
        <rFont val="Times New Roman"/>
        <charset val="134"/>
      </rPr>
      <t>60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学术活动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次，</t>
    </r>
    <r>
      <rPr>
        <sz val="10"/>
        <color theme="1"/>
        <rFont val="Times New Roman"/>
        <charset val="134"/>
      </rPr>
      <t>-6</t>
    </r>
  </si>
  <si>
    <t>80/80</t>
  </si>
  <si>
    <r>
      <rPr>
        <sz val="11"/>
        <rFont val="宋体"/>
        <charset val="134"/>
      </rPr>
      <t>殷文宝</t>
    </r>
  </si>
  <si>
    <r>
      <rPr>
        <sz val="11"/>
        <rFont val="宋体"/>
        <charset val="134"/>
      </rPr>
      <t>控制工程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新增）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</si>
  <si>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学术报告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志愿者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次校级，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次市级，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分；</t>
    </r>
  </si>
  <si>
    <r>
      <rPr>
        <sz val="11"/>
        <rFont val="宋体"/>
        <charset val="134"/>
      </rPr>
      <t>课程成绩</t>
    </r>
  </si>
  <si>
    <r>
      <rPr>
        <sz val="11"/>
        <rFont val="Times New Roman"/>
        <charset val="134"/>
      </rPr>
      <t>Applied Fruit Science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SCI/</t>
    </r>
    <r>
      <rPr>
        <sz val="11"/>
        <rFont val="宋体"/>
        <charset val="134"/>
      </rPr>
      <t>三区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>/50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</si>
  <si>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数学建模竞赛完赛加签到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院研会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分）</t>
    </r>
  </si>
  <si>
    <t>1/25</t>
  </si>
  <si>
    <r>
      <rPr>
        <sz val="11"/>
        <rFont val="宋体"/>
        <charset val="134"/>
      </rPr>
      <t>杨露</t>
    </r>
  </si>
  <si>
    <r>
      <rPr>
        <sz val="11"/>
        <color theme="1"/>
        <rFont val="宋体"/>
        <charset val="134"/>
      </rPr>
      <t>基础分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学术活动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次：</t>
    </r>
    <r>
      <rPr>
        <sz val="11"/>
        <color theme="1"/>
        <rFont val="Times New Roman"/>
        <charset val="134"/>
      </rPr>
      <t>2</t>
    </r>
  </si>
  <si>
    <r>
      <rPr>
        <sz val="11"/>
        <rFont val="宋体"/>
        <charset val="134"/>
      </rPr>
      <t>数学建模竞赛（国家级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三等奖）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中国机器人及人工智能大赛全国总决赛百度</t>
    </r>
    <r>
      <rPr>
        <sz val="11"/>
        <rFont val="Times New Roman"/>
        <charset val="134"/>
      </rPr>
      <t>Apollo</t>
    </r>
    <r>
      <rPr>
        <sz val="11"/>
        <rFont val="宋体"/>
        <charset val="134"/>
      </rPr>
      <t>自动驾驶仿真赛（国家级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二等奖）团队排名第二</t>
    </r>
    <r>
      <rPr>
        <sz val="11"/>
        <rFont val="Times New Roman"/>
        <charset val="134"/>
      </rPr>
      <t xml:space="preserve"> 16.67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全球校园人工智能算法精英大赛全国总决赛（国家级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三等奖）团队排名第二</t>
    </r>
    <r>
      <rPr>
        <sz val="11"/>
        <rFont val="Times New Roman"/>
        <charset val="134"/>
      </rPr>
      <t xml:space="preserve"> 6.67</t>
    </r>
    <r>
      <rPr>
        <sz val="11"/>
        <rFont val="宋体"/>
        <charset val="134"/>
      </rPr>
      <t>分；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</si>
  <si>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数模集训签到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8.75</t>
    </r>
    <r>
      <rPr>
        <sz val="11"/>
        <rFont val="宋体"/>
        <charset val="134"/>
      </rPr>
      <t>分分；</t>
    </r>
  </si>
  <si>
    <t>2/25</t>
  </si>
  <si>
    <r>
      <rPr>
        <sz val="11"/>
        <rFont val="宋体"/>
        <charset val="134"/>
      </rPr>
      <t>洪圣杰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</si>
  <si>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辅导员能力大赛志愿者（校级）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参加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年包装与食品工程暨农产品加工学术年会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参加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第十八届中国智能机器人大会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参加第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届中国控制与决策会议</t>
    </r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句容市智慧农业研究院志愿者</t>
    </r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建湖县志愿者</t>
    </r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分；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</si>
  <si>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年中国大学生机械工程创新创意大赛（国家级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二等奖</t>
    </r>
    <r>
      <rPr>
        <sz val="11"/>
        <rFont val="Times New Roman"/>
        <charset val="134"/>
      </rPr>
      <t>/1</t>
    </r>
    <r>
      <rPr>
        <sz val="11"/>
        <rFont val="宋体"/>
        <charset val="134"/>
      </rPr>
      <t>作）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</si>
  <si>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参加校内暑期数模集训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</si>
  <si>
    <t>3/25</t>
  </si>
  <si>
    <r>
      <rPr>
        <sz val="11"/>
        <rFont val="宋体"/>
        <charset val="134"/>
      </rPr>
      <t>沈龙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</si>
  <si>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-6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</si>
  <si>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西门子杯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中国智能制造挑战赛省一等奖</t>
    </r>
  </si>
  <si>
    <r>
      <rPr>
        <sz val="11"/>
        <rFont val="宋体"/>
        <charset val="134"/>
      </rPr>
      <t>班级党支部副书记</t>
    </r>
  </si>
  <si>
    <t>4/25</t>
  </si>
  <si>
    <r>
      <rPr>
        <sz val="11"/>
        <rFont val="宋体"/>
        <charset val="134"/>
      </rPr>
      <t>陈梦迪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</si>
  <si>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次：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市级志愿者三次：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院级非学术竞赛季军：</t>
    </r>
    <r>
      <rPr>
        <sz val="11"/>
        <rFont val="Times New Roman"/>
        <charset val="134"/>
      </rPr>
      <t>4.8</t>
    </r>
  </si>
  <si>
    <r>
      <rPr>
        <sz val="11"/>
        <rFont val="宋体"/>
        <charset val="134"/>
      </rPr>
      <t>百度自动驾驶仿真大赛全国二等奖：</t>
    </r>
    <r>
      <rPr>
        <sz val="11"/>
        <rFont val="Times New Roman"/>
        <charset val="134"/>
      </rPr>
      <t>12.5</t>
    </r>
  </si>
  <si>
    <r>
      <rPr>
        <sz val="11"/>
        <color theme="1"/>
        <rFont val="宋体"/>
        <charset val="134"/>
      </rPr>
      <t>暑期社会实践：</t>
    </r>
    <r>
      <rPr>
        <sz val="11"/>
        <color theme="1"/>
        <rFont val="Times New Roman"/>
        <charset val="134"/>
      </rPr>
      <t>18.2</t>
    </r>
    <r>
      <rPr>
        <sz val="11"/>
        <color theme="1"/>
        <rFont val="宋体"/>
        <charset val="134"/>
      </rPr>
      <t>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数学建模：签到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次，</t>
    </r>
    <r>
      <rPr>
        <sz val="11"/>
        <color theme="1"/>
        <rFont val="Times New Roman"/>
        <charset val="134"/>
      </rPr>
      <t>6.875</t>
    </r>
    <r>
      <rPr>
        <sz val="11"/>
        <color theme="1"/>
        <rFont val="宋体"/>
        <charset val="134"/>
      </rPr>
      <t>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学术部干部：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分；</t>
    </r>
  </si>
  <si>
    <t>5/25</t>
  </si>
  <si>
    <r>
      <rPr>
        <sz val="11"/>
        <rFont val="宋体"/>
        <charset val="134"/>
      </rPr>
      <t>宋伟豪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</si>
  <si>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</si>
  <si>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西门子杯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中国智能制造挑战赛（省级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一等奖）</t>
    </r>
    <r>
      <rPr>
        <sz val="11"/>
        <rFont val="Times New Roman"/>
        <charset val="134"/>
      </rPr>
      <t xml:space="preserve">20 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</si>
  <si>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参加校内暑期数模集训</t>
    </r>
    <r>
      <rPr>
        <sz val="11"/>
        <rFont val="Times New Roman"/>
        <charset val="134"/>
      </rPr>
      <t xml:space="preserve"> 5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8.125</t>
    </r>
    <r>
      <rPr>
        <sz val="11"/>
        <rFont val="宋体"/>
        <charset val="134"/>
      </rPr>
      <t>分</t>
    </r>
  </si>
  <si>
    <t>6/25</t>
  </si>
  <si>
    <r>
      <rPr>
        <sz val="11"/>
        <rFont val="宋体"/>
        <charset val="134"/>
      </rPr>
      <t>谭景文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</si>
  <si>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；学术活动次数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次：</t>
    </r>
    <r>
      <rPr>
        <sz val="11"/>
        <rFont val="Times New Roman"/>
        <charset val="134"/>
      </rPr>
      <t>-6</t>
    </r>
    <r>
      <rPr>
        <sz val="11"/>
        <rFont val="宋体"/>
        <charset val="134"/>
      </rPr>
      <t>，参加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第十八届中国智能机器人大会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</si>
  <si>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年中国大学生机械工程创新创意大赛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二等奖</t>
    </r>
    <r>
      <rPr>
        <sz val="11"/>
        <rFont val="Times New Roman"/>
        <charset val="134"/>
      </rPr>
      <t>/2</t>
    </r>
    <r>
      <rPr>
        <sz val="11"/>
        <rFont val="宋体"/>
        <charset val="134"/>
      </rPr>
      <t>作</t>
    </r>
    <r>
      <rPr>
        <sz val="11"/>
        <rFont val="Times New Roman"/>
        <charset val="134"/>
      </rPr>
      <t>)16.7</t>
    </r>
  </si>
  <si>
    <r>
      <rPr>
        <sz val="11"/>
        <rFont val="宋体"/>
        <charset val="134"/>
      </rPr>
      <t>参加校内暑期数模竞赛全部集训和两次数模竞赛讲座签到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</si>
  <si>
    <t>7/25</t>
  </si>
  <si>
    <r>
      <rPr>
        <sz val="11"/>
        <rFont val="宋体"/>
        <charset val="134"/>
      </rPr>
      <t>聂磊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</si>
  <si>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</si>
  <si>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社会实践（美丽中国行）</t>
    </r>
    <r>
      <rPr>
        <sz val="11"/>
        <rFont val="Times New Roman"/>
        <charset val="134"/>
      </rPr>
      <t>13.74</t>
    </r>
    <r>
      <rPr>
        <sz val="11"/>
        <rFont val="宋体"/>
        <charset val="134"/>
      </rPr>
      <t>；副班长</t>
    </r>
    <r>
      <rPr>
        <sz val="11"/>
        <rFont val="Times New Roman"/>
        <charset val="134"/>
      </rPr>
      <t xml:space="preserve">40 </t>
    </r>
    <r>
      <rPr>
        <sz val="11"/>
        <rFont val="宋体"/>
        <charset val="134"/>
      </rPr>
      <t>；参加校内暑期数模集训签到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 xml:space="preserve"> 10</t>
    </r>
    <r>
      <rPr>
        <sz val="11"/>
        <rFont val="宋体"/>
        <charset val="134"/>
      </rPr>
      <t>分</t>
    </r>
  </si>
  <si>
    <t>8/25</t>
  </si>
  <si>
    <r>
      <rPr>
        <sz val="11"/>
        <rFont val="宋体"/>
        <charset val="134"/>
      </rPr>
      <t>季渝淳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</si>
  <si>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学术活动：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次。</t>
    </r>
    <r>
      <rPr>
        <sz val="11"/>
        <rFont val="Times New Roman"/>
        <charset val="134"/>
      </rPr>
      <t xml:space="preserve">-4
</t>
    </r>
    <r>
      <rPr>
        <sz val="11"/>
        <rFont val="宋体"/>
        <charset val="134"/>
      </rPr>
      <t>一次校外，证明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https://gczx.njfu.edu.cn/zxdt/20260830/i363254.html</t>
    </r>
    <r>
      <rPr>
        <sz val="11"/>
        <rFont val="宋体"/>
        <charset val="134"/>
      </rPr>
      <t>。校级报道两次</t>
    </r>
    <r>
      <rPr>
        <sz val="11"/>
        <rFont val="Times New Roman"/>
        <charset val="134"/>
      </rPr>
      <t>+20</t>
    </r>
  </si>
  <si>
    <r>
      <rPr>
        <sz val="11"/>
        <rFont val="宋体"/>
        <charset val="134"/>
      </rPr>
      <t>暑期数模集训、实训和模拟训练并成功参赛。签到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机械电子工程学院学生会干事。</t>
    </r>
    <r>
      <rPr>
        <sz val="11"/>
        <rFont val="Times New Roman"/>
        <charset val="134"/>
      </rPr>
      <t>+30</t>
    </r>
  </si>
  <si>
    <t>9/25</t>
  </si>
  <si>
    <r>
      <rPr>
        <sz val="11"/>
        <rFont val="宋体"/>
        <charset val="134"/>
      </rPr>
      <t>陈龙</t>
    </r>
  </si>
  <si>
    <r>
      <rPr>
        <sz val="11"/>
        <color theme="1"/>
        <rFont val="宋体"/>
        <charset val="134"/>
      </rPr>
      <t>基础分</t>
    </r>
    <r>
      <rPr>
        <sz val="11"/>
        <color theme="1"/>
        <rFont val="Times New Roman"/>
        <charset val="134"/>
      </rPr>
      <t xml:space="preserve">60
</t>
    </r>
    <r>
      <rPr>
        <sz val="11"/>
        <color theme="1"/>
        <rFont val="宋体"/>
        <charset val="134"/>
      </rPr>
      <t>学术会议</t>
    </r>
    <r>
      <rPr>
        <sz val="11"/>
        <color theme="1"/>
        <rFont val="Times New Roman"/>
        <charset val="134"/>
      </rPr>
      <t>+2</t>
    </r>
  </si>
  <si>
    <r>
      <rPr>
        <sz val="11"/>
        <rFont val="宋体"/>
        <charset val="134"/>
      </rPr>
      <t>校研究生会</t>
    </r>
    <r>
      <rPr>
        <sz val="11"/>
        <rFont val="Times New Roman"/>
        <charset val="134"/>
      </rPr>
      <t xml:space="preserve">40
</t>
    </r>
    <r>
      <rPr>
        <sz val="11"/>
        <rFont val="宋体"/>
        <charset val="134"/>
      </rPr>
      <t>数学建模培训签到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</si>
  <si>
    <t>10/25</t>
  </si>
  <si>
    <r>
      <rPr>
        <sz val="11"/>
        <rFont val="宋体"/>
        <charset val="134"/>
      </rPr>
      <t>王黎明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</si>
  <si>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-4</t>
    </r>
  </si>
  <si>
    <r>
      <rPr>
        <sz val="11"/>
        <rFont val="宋体"/>
        <charset val="134"/>
      </rPr>
      <t>参加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年校内暑期数学建模集训签到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6.25</t>
    </r>
    <r>
      <rPr>
        <sz val="11"/>
        <rFont val="宋体"/>
        <charset val="134"/>
      </rPr>
      <t>分，副团支书，</t>
    </r>
    <r>
      <rPr>
        <sz val="11"/>
        <rFont val="Times New Roman"/>
        <charset val="134"/>
      </rPr>
      <t>50</t>
    </r>
  </si>
  <si>
    <t>11/25</t>
  </si>
  <si>
    <r>
      <rPr>
        <sz val="11"/>
        <rFont val="宋体"/>
        <charset val="134"/>
      </rPr>
      <t>李志远</t>
    </r>
  </si>
  <si>
    <r>
      <rPr>
        <sz val="11"/>
        <rFont val="宋体"/>
        <charset val="134"/>
      </rPr>
      <t>院学生会干事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：参加校内暑期数模集训签到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</t>
    </r>
  </si>
  <si>
    <t>12/25</t>
  </si>
  <si>
    <r>
      <rPr>
        <sz val="11"/>
        <rFont val="宋体"/>
        <charset val="134"/>
      </rPr>
      <t>高海伟</t>
    </r>
  </si>
  <si>
    <t>13/25</t>
  </si>
  <si>
    <r>
      <rPr>
        <sz val="11"/>
        <rFont val="宋体"/>
        <charset val="134"/>
      </rPr>
      <t>黄俊源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</si>
  <si>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</si>
  <si>
    <r>
      <rPr>
        <sz val="11"/>
        <rFont val="宋体"/>
        <charset val="134"/>
      </rPr>
      <t>参加校内暑期数模集训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签到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9.375</t>
    </r>
    <r>
      <rPr>
        <sz val="11"/>
        <rFont val="宋体"/>
        <charset val="134"/>
      </rPr>
      <t>分</t>
    </r>
  </si>
  <si>
    <t>14/25</t>
  </si>
  <si>
    <r>
      <rPr>
        <sz val="11"/>
        <rFont val="宋体"/>
        <charset val="134"/>
      </rPr>
      <t>姜日展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</si>
  <si>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0</t>
    </r>
  </si>
  <si>
    <r>
      <rPr>
        <sz val="11"/>
        <rFont val="宋体"/>
        <charset val="134"/>
      </rPr>
      <t>社会实践（美丽中国行）</t>
    </r>
    <r>
      <rPr>
        <sz val="11"/>
        <rFont val="Times New Roman"/>
        <charset val="134"/>
      </rPr>
      <t xml:space="preserve"> 13.74</t>
    </r>
    <r>
      <rPr>
        <sz val="11"/>
        <rFont val="宋体"/>
        <charset val="134"/>
      </rPr>
      <t>；参加校内暑期数模集训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次签到</t>
    </r>
    <r>
      <rPr>
        <sz val="11"/>
        <rFont val="Times New Roman"/>
        <charset val="134"/>
      </rPr>
      <t xml:space="preserve"> 10</t>
    </r>
    <r>
      <rPr>
        <sz val="11"/>
        <rFont val="宋体"/>
        <charset val="134"/>
      </rPr>
      <t>分</t>
    </r>
  </si>
  <si>
    <t>15/25</t>
  </si>
  <si>
    <r>
      <rPr>
        <sz val="11"/>
        <rFont val="宋体"/>
        <charset val="134"/>
      </rPr>
      <t>陈星扬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</si>
  <si>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学术活动次数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-2</t>
    </r>
  </si>
  <si>
    <r>
      <rPr>
        <sz val="11"/>
        <rFont val="宋体"/>
        <charset val="134"/>
      </rPr>
      <t>暑期数模集训、实训签到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</t>
    </r>
  </si>
  <si>
    <t>16//25</t>
  </si>
  <si>
    <r>
      <rPr>
        <sz val="11"/>
        <rFont val="宋体"/>
        <charset val="134"/>
      </rPr>
      <t>蔡逸彬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</si>
  <si>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；</t>
    </r>
  </si>
  <si>
    <t>17/25</t>
  </si>
  <si>
    <r>
      <rPr>
        <sz val="11"/>
        <rFont val="宋体"/>
        <charset val="134"/>
      </rPr>
      <t>李德宇</t>
    </r>
  </si>
  <si>
    <r>
      <rPr>
        <sz val="11"/>
        <rFont val="宋体"/>
        <charset val="134"/>
      </rPr>
      <t>参加数模竞赛培训签到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</si>
  <si>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t>18/25</t>
  </si>
  <si>
    <r>
      <rPr>
        <sz val="11"/>
        <rFont val="宋体"/>
        <charset val="134"/>
      </rPr>
      <t>张正杰</t>
    </r>
  </si>
  <si>
    <r>
      <rPr>
        <sz val="11"/>
        <color theme="1"/>
        <rFont val="宋体"/>
        <charset val="134"/>
      </rPr>
      <t>课程成绩</t>
    </r>
  </si>
  <si>
    <r>
      <rPr>
        <sz val="11"/>
        <color theme="1"/>
        <rFont val="宋体"/>
        <charset val="134"/>
      </rPr>
      <t>数模签到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次，</t>
    </r>
    <r>
      <rPr>
        <sz val="11"/>
        <color theme="1"/>
        <rFont val="Times New Roman"/>
        <charset val="134"/>
      </rPr>
      <t>9.375</t>
    </r>
    <r>
      <rPr>
        <sz val="11"/>
        <color theme="1"/>
        <rFont val="宋体"/>
        <charset val="134"/>
      </rPr>
      <t>分</t>
    </r>
  </si>
  <si>
    <t>19/25</t>
  </si>
  <si>
    <r>
      <rPr>
        <sz val="11"/>
        <rFont val="宋体"/>
        <charset val="134"/>
      </rPr>
      <t>汪淳池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</si>
  <si>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学术活动次，</t>
    </r>
    <r>
      <rPr>
        <sz val="11"/>
        <rFont val="Times New Roman"/>
        <charset val="134"/>
      </rPr>
      <t>-2</t>
    </r>
  </si>
  <si>
    <t>20/25</t>
  </si>
  <si>
    <r>
      <rPr>
        <sz val="11"/>
        <rFont val="宋体"/>
        <charset val="134"/>
      </rPr>
      <t>吴明慧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</si>
  <si>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学术活动次数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-6</t>
    </r>
  </si>
  <si>
    <t>21/25</t>
  </si>
  <si>
    <r>
      <rPr>
        <sz val="11"/>
        <rFont val="宋体"/>
        <charset val="134"/>
      </rPr>
      <t>王斌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</si>
  <si>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-2</t>
    </r>
  </si>
  <si>
    <t>22/25</t>
  </si>
  <si>
    <r>
      <rPr>
        <sz val="11"/>
        <rFont val="宋体"/>
        <charset val="134"/>
      </rPr>
      <t>石志伟</t>
    </r>
  </si>
  <si>
    <r>
      <rPr>
        <sz val="11"/>
        <rFont val="宋体"/>
        <charset val="134"/>
      </rPr>
      <t>参加校内暑期数模集训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签到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8.75</t>
    </r>
    <r>
      <rPr>
        <sz val="11"/>
        <rFont val="宋体"/>
        <charset val="134"/>
      </rPr>
      <t>分</t>
    </r>
  </si>
  <si>
    <t>23/25</t>
  </si>
  <si>
    <r>
      <rPr>
        <sz val="11"/>
        <rFont val="宋体"/>
        <charset val="134"/>
      </rPr>
      <t>焦蛟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</si>
  <si>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次，</t>
    </r>
    <r>
      <rPr>
        <sz val="11"/>
        <rFont val="Times New Roman"/>
        <charset val="134"/>
      </rPr>
      <t>-8</t>
    </r>
  </si>
  <si>
    <t>24/25</t>
  </si>
  <si>
    <r>
      <rPr>
        <sz val="11"/>
        <rFont val="宋体"/>
        <charset val="134"/>
      </rPr>
      <t>徐新超</t>
    </r>
  </si>
  <si>
    <t>25/25</t>
  </si>
  <si>
    <r>
      <rPr>
        <sz val="11"/>
        <rFont val="宋体"/>
        <charset val="134"/>
      </rPr>
      <t>刘子阳</t>
    </r>
  </si>
  <si>
    <r>
      <rPr>
        <sz val="11"/>
        <rFont val="宋体"/>
        <charset val="134"/>
      </rPr>
      <t>控制科学与工程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</si>
  <si>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-2</t>
    </r>
  </si>
  <si>
    <r>
      <rPr>
        <sz val="11"/>
        <rFont val="宋体"/>
        <charset val="134"/>
      </rPr>
      <t>数学建模华为杯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国家级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二等奖</t>
    </r>
    <r>
      <rPr>
        <sz val="11"/>
        <rFont val="Times New Roman"/>
        <charset val="134"/>
      </rPr>
      <t>)25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</si>
  <si>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数学建模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</si>
  <si>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潘一迪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</si>
  <si>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校级志愿服务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院级志愿服务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校级荣誉称号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</si>
  <si>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校研会干事优秀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数学建模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</si>
  <si>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张彤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</si>
  <si>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市级志愿活动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校级志愿活动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院羽毛球女单冠军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院羽毛球混双季军</t>
    </r>
    <r>
      <rPr>
        <sz val="11"/>
        <rFont val="Times New Roman"/>
        <charset val="134"/>
      </rPr>
      <t>2.56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</si>
  <si>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</t>
    </r>
    <r>
      <rPr>
        <sz val="11"/>
        <rFont val="Times New Roman"/>
        <charset val="134"/>
      </rPr>
      <t>6.875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1.875</t>
    </r>
    <r>
      <rPr>
        <sz val="11"/>
        <rFont val="宋体"/>
        <charset val="134"/>
      </rPr>
      <t>分），美丽中国行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分，心理委员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分，院干事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</si>
  <si>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陆骏杰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</si>
  <si>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，学术活动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天打卡二等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尺素传薪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参赛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</si>
  <si>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7.5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分签到四次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班委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14.72</t>
    </r>
  </si>
  <si>
    <r>
      <rPr>
        <sz val="11"/>
        <rFont val="宋体"/>
        <charset val="134"/>
      </rPr>
      <t>刘畅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</si>
  <si>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>;</t>
    </r>
  </si>
  <si>
    <r>
      <rPr>
        <sz val="11"/>
        <rFont val="宋体"/>
        <charset val="134"/>
      </rPr>
      <t>院学生会干事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</si>
  <si>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杨盛川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</si>
  <si>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校级志愿活动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</si>
  <si>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7.5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分签到四次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分），校研会干事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</si>
  <si>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殷传发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</si>
  <si>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</si>
  <si>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13.74</t>
    </r>
    <r>
      <rPr>
        <sz val="11"/>
        <rFont val="宋体"/>
        <charset val="134"/>
      </rPr>
      <t>，数模竞赛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</si>
  <si>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孙宇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</si>
  <si>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分，院羽毛球男单亚军</t>
    </r>
    <r>
      <rPr>
        <sz val="11"/>
        <rFont val="Times New Roman"/>
        <charset val="134"/>
      </rPr>
      <t>6.4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</si>
  <si>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胡乾科</t>
    </r>
  </si>
  <si>
    <r>
      <rPr>
        <sz val="11"/>
        <rFont val="宋体"/>
        <charset val="134"/>
      </rPr>
      <t>基础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</si>
  <si>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8.125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3.125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</si>
  <si>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占承健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</si>
  <si>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</si>
  <si>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8.75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3.75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</si>
  <si>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刘浩宇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</si>
  <si>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</si>
  <si>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陈国伟</t>
    </r>
  </si>
  <si>
    <r>
      <rPr>
        <sz val="11"/>
        <rFont val="宋体"/>
        <charset val="134"/>
      </rPr>
      <t>吕福祥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</si>
  <si>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</si>
  <si>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5.625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分，讲座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0.625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</si>
  <si>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张悦</t>
    </r>
  </si>
  <si>
    <r>
      <rPr>
        <sz val="11"/>
        <rFont val="宋体"/>
        <charset val="134"/>
      </rPr>
      <t>机械工程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</si>
  <si>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分；</t>
    </r>
  </si>
  <si>
    <r>
      <rPr>
        <sz val="11"/>
        <rFont val="宋体"/>
        <charset val="134"/>
      </rPr>
      <t>第九届中国高校智能机器人创意大赛三等奖团队排名第一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第五届江苏省高效智能机器人创意大赛一等奖团队排名第一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</si>
  <si>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9.375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4.375</t>
    </r>
    <r>
      <rPr>
        <sz val="11"/>
        <rFont val="宋体"/>
        <charset val="134"/>
      </rPr>
      <t>分）；美丽中国行</t>
    </r>
    <r>
      <rPr>
        <sz val="11"/>
        <rFont val="Times New Roman"/>
        <charset val="134"/>
      </rPr>
      <t>14.46</t>
    </r>
    <r>
      <rPr>
        <sz val="11"/>
        <rFont val="宋体"/>
        <charset val="134"/>
      </rPr>
      <t>；副团支书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</si>
  <si>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陈欧文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</si>
  <si>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</si>
  <si>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Wear(SCI/</t>
    </r>
    <r>
      <rPr>
        <sz val="11"/>
        <rFont val="宋体"/>
        <charset val="134"/>
      </rPr>
      <t>二区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>/7.2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75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Physica Scripta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SCI/</t>
    </r>
    <r>
      <rPr>
        <sz val="11"/>
        <rFont val="宋体"/>
        <charset val="134"/>
      </rPr>
      <t>三区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>/2.6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</si>
  <si>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13.6</t>
    </r>
  </si>
  <si>
    <r>
      <rPr>
        <sz val="11"/>
        <rFont val="宋体"/>
        <charset val="134"/>
      </rPr>
      <t>刘岩松</t>
    </r>
  </si>
  <si>
    <r>
      <rPr>
        <sz val="11"/>
        <rFont val="宋体"/>
        <charset val="134"/>
      </rPr>
      <t>南京航空航天大学学报（双收录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一作）</t>
    </r>
  </si>
  <si>
    <r>
      <rPr>
        <sz val="11"/>
        <rFont val="宋体"/>
        <charset val="134"/>
      </rPr>
      <t>第九届中国高校智能机器人创意大赛三等奖团队排名第二加</t>
    </r>
    <r>
      <rPr>
        <sz val="11"/>
        <rFont val="Times New Roman"/>
        <charset val="134"/>
      </rPr>
      <t>6.67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第五届江苏省高效智能机器人创意大赛一等奖团队排名第二加</t>
    </r>
    <r>
      <rPr>
        <sz val="11"/>
        <rFont val="Times New Roman"/>
        <charset val="134"/>
      </rPr>
      <t>6.67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</si>
  <si>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9.375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4.375</t>
    </r>
    <r>
      <rPr>
        <sz val="11"/>
        <rFont val="宋体"/>
        <charset val="134"/>
      </rPr>
      <t>分）；美丽中国行</t>
    </r>
    <r>
      <rPr>
        <sz val="11"/>
        <rFont val="Times New Roman"/>
        <charset val="134"/>
      </rPr>
      <t>14.46</t>
    </r>
  </si>
  <si>
    <r>
      <rPr>
        <sz val="11"/>
        <rFont val="宋体"/>
        <charset val="134"/>
      </rPr>
      <t>黄国晨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</si>
  <si>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分；校运会跳高男子组第一加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</si>
  <si>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Applied surface science
(SCI/</t>
    </r>
    <r>
      <rPr>
        <sz val="11"/>
        <rFont val="宋体"/>
        <charset val="134"/>
      </rPr>
      <t>二区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>/6.6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75</t>
    </r>
    <r>
      <rPr>
        <sz val="11"/>
        <rFont val="宋体"/>
        <charset val="134"/>
      </rPr>
      <t>分；</t>
    </r>
  </si>
  <si>
    <r>
      <rPr>
        <sz val="11"/>
        <rFont val="宋体"/>
        <charset val="134"/>
      </rPr>
      <t>苏伟豪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</si>
  <si>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分、校级志愿活动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分、南京林业大学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年实验室安全微视频大赛（校级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二等奖</t>
    </r>
    <r>
      <rPr>
        <sz val="11"/>
        <rFont val="Times New Roman"/>
        <charset val="134"/>
      </rPr>
      <t>)8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南京林业大学第十八届大学生职业规划大赛（校级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优胜奖）</t>
    </r>
    <r>
      <rPr>
        <sz val="11"/>
        <rFont val="Times New Roman"/>
        <charset val="134"/>
      </rPr>
      <t>5.12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</si>
  <si>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第二十八届中国机器人及人工智能大赛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（省级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三等奖）团队排名第一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</si>
  <si>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7.5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分），校综合事务部干事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分、美丽中国行</t>
    </r>
    <r>
      <rPr>
        <sz val="11"/>
        <rFont val="Times New Roman"/>
        <charset val="134"/>
      </rPr>
      <t>13.8</t>
    </r>
    <r>
      <rPr>
        <sz val="11"/>
        <rFont val="宋体"/>
        <charset val="134"/>
      </rPr>
      <t>；班长优</t>
    </r>
    <r>
      <rPr>
        <sz val="11"/>
        <rFont val="Times New Roman"/>
        <charset val="134"/>
      </rPr>
      <t>70</t>
    </r>
  </si>
  <si>
    <r>
      <rPr>
        <sz val="11"/>
        <rFont val="宋体"/>
        <charset val="134"/>
      </rPr>
      <t>高光绪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</si>
  <si>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分；市级（校级）志愿活动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分；校级非学术类竞赛一等奖</t>
    </r>
    <r>
      <rPr>
        <sz val="11"/>
        <rFont val="Times New Roman"/>
        <charset val="134"/>
      </rPr>
      <t>*2</t>
    </r>
    <r>
      <rPr>
        <sz val="11"/>
        <rFont val="宋体"/>
        <charset val="134"/>
      </rPr>
      <t>加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分、优秀奖</t>
    </r>
    <r>
      <rPr>
        <sz val="11"/>
        <rFont val="Times New Roman"/>
        <charset val="134"/>
      </rPr>
      <t>5.12</t>
    </r>
    <r>
      <rPr>
        <sz val="11"/>
        <rFont val="宋体"/>
        <charset val="134"/>
      </rPr>
      <t>分；校级荣誉称号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南林好导师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征文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</si>
  <si>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校研会干事职务分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分；数学建模</t>
    </r>
    <r>
      <rPr>
        <sz val="11"/>
        <rFont val="Times New Roman"/>
        <charset val="134"/>
      </rPr>
      <t>8.75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3.75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</si>
  <si>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张煜琳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</si>
  <si>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，学术活动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天打卡三等奖加</t>
    </r>
    <r>
      <rPr>
        <sz val="11"/>
        <rFont val="Times New Roman"/>
        <charset val="134"/>
      </rPr>
      <t>6.4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</si>
  <si>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 xml:space="preserve">16.54
</t>
    </r>
    <r>
      <rPr>
        <sz val="11"/>
        <rFont val="宋体"/>
        <charset val="134"/>
      </rPr>
      <t>院研会</t>
    </r>
    <r>
      <rPr>
        <sz val="11"/>
        <rFont val="Times New Roman"/>
        <charset val="134"/>
      </rPr>
      <t>40</t>
    </r>
  </si>
  <si>
    <r>
      <rPr>
        <sz val="11"/>
        <rFont val="宋体"/>
        <charset val="134"/>
      </rPr>
      <t>程梦洁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</si>
  <si>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；学术活动（参加学术会议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校级志愿活动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分；院级志愿活动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分；院级趣味运动会第三名</t>
    </r>
    <r>
      <rPr>
        <sz val="11"/>
        <rFont val="Times New Roman"/>
        <charset val="134"/>
      </rPr>
      <t>2.56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</si>
  <si>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分）；院学生会干事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</si>
  <si>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王汝斌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</si>
  <si>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次）加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校级志愿活动（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</si>
  <si>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分）；美丽中国行</t>
    </r>
    <r>
      <rPr>
        <sz val="11"/>
        <rFont val="Times New Roman"/>
        <charset val="134"/>
      </rPr>
      <t>13.6</t>
    </r>
    <r>
      <rPr>
        <sz val="11"/>
        <rFont val="宋体"/>
        <charset val="134"/>
      </rPr>
      <t>分；院研会干事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</si>
  <si>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吕铖煜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</si>
  <si>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天自律打卡二等奖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</si>
  <si>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 xml:space="preserve">16.54
</t>
    </r>
    <r>
      <rPr>
        <sz val="11"/>
        <rFont val="宋体"/>
        <charset val="134"/>
      </rPr>
      <t>院研会干事</t>
    </r>
    <r>
      <rPr>
        <sz val="11"/>
        <rFont val="Times New Roman"/>
        <charset val="134"/>
      </rPr>
      <t>30</t>
    </r>
  </si>
  <si>
    <r>
      <rPr>
        <sz val="11"/>
        <rFont val="宋体"/>
        <charset val="134"/>
      </rPr>
      <t>唐卓</t>
    </r>
  </si>
  <si>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</si>
  <si>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副班长优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分，数模竞赛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</si>
  <si>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乔硕硕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</si>
  <si>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尺素传薪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参赛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</si>
  <si>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分，参与讲座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分）；美丽中国行</t>
    </r>
    <r>
      <rPr>
        <sz val="11"/>
        <rFont val="Times New Roman"/>
        <charset val="134"/>
      </rPr>
      <t>15.26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</si>
  <si>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王宇轩</t>
    </r>
  </si>
  <si>
    <r>
      <rPr>
        <sz val="11"/>
        <rFont val="Times New Roman"/>
        <charset val="134"/>
      </rPr>
      <t xml:space="preserve">Actuators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SCI/</t>
    </r>
    <r>
      <rPr>
        <sz val="11"/>
        <rFont val="宋体"/>
        <charset val="134"/>
      </rPr>
      <t>三区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二作</t>
    </r>
    <r>
      <rPr>
        <sz val="11"/>
        <rFont val="Times New Roman"/>
        <charset val="134"/>
      </rPr>
      <t>/2.4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50/3</t>
    </r>
  </si>
  <si>
    <r>
      <rPr>
        <sz val="11"/>
        <rFont val="宋体"/>
        <charset val="134"/>
      </rPr>
      <t>数模竞赛分（完赛）</t>
    </r>
  </si>
  <si>
    <r>
      <rPr>
        <sz val="11"/>
        <rFont val="宋体"/>
        <charset val="134"/>
      </rPr>
      <t>董满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</si>
  <si>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</si>
  <si>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分，培训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4.375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</si>
  <si>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张命志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</si>
  <si>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分；校级志愿活动（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</si>
  <si>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</si>
  <si>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张国权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</si>
  <si>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</si>
  <si>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冯睿航</t>
    </r>
  </si>
  <si>
    <r>
      <rPr>
        <sz val="11"/>
        <rFont val="宋体"/>
        <charset val="134"/>
      </rPr>
      <t>陈思宇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</si>
  <si>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</si>
  <si>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陈奕初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</si>
  <si>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；学术活动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分；</t>
    </r>
  </si>
  <si>
    <r>
      <rPr>
        <sz val="11"/>
        <rFont val="宋体"/>
        <charset val="134"/>
      </rPr>
      <t>汤诗琪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</si>
  <si>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13.2</t>
    </r>
    <r>
      <rPr>
        <sz val="11"/>
        <rFont val="宋体"/>
        <charset val="134"/>
      </rPr>
      <t>分；</t>
    </r>
  </si>
  <si>
    <r>
      <rPr>
        <sz val="11"/>
        <rFont val="宋体"/>
        <charset val="134"/>
      </rPr>
      <t>段佳勇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</si>
  <si>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校级志愿活动一次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分；学术活动（参加学术会议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</si>
  <si>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娄彭予</t>
    </r>
  </si>
  <si>
    <r>
      <rPr>
        <sz val="11"/>
        <rFont val="宋体"/>
        <charset val="134"/>
      </rPr>
      <t>刘泽威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</si>
  <si>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天自律打卡二等奖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尺素传薪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参赛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</si>
  <si>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12.54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</si>
  <si>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吕奇峰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</si>
  <si>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</si>
  <si>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任禛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</si>
  <si>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；学术活动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分；校级志愿活动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</si>
  <si>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</si>
  <si>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鲍春雷</t>
    </r>
  </si>
  <si>
    <r>
      <rPr>
        <sz val="11"/>
        <rFont val="宋体"/>
        <charset val="134"/>
      </rPr>
      <t>院研究生会干事</t>
    </r>
    <r>
      <rPr>
        <sz val="11"/>
        <rFont val="Times New Roman"/>
        <charset val="134"/>
      </rPr>
      <t>40</t>
    </r>
  </si>
  <si>
    <r>
      <rPr>
        <sz val="11"/>
        <rFont val="宋体"/>
        <charset val="134"/>
      </rPr>
      <t>张文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</si>
  <si>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</si>
  <si>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美丽中国行</t>
    </r>
    <r>
      <rPr>
        <sz val="11"/>
        <rFont val="Times New Roman"/>
        <charset val="134"/>
      </rPr>
      <t>13.6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</si>
  <si>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刘武博</t>
    </r>
  </si>
  <si>
    <r>
      <rPr>
        <sz val="11"/>
        <rFont val="宋体"/>
        <charset val="134"/>
      </rPr>
      <t>基础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次不满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次扣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</si>
  <si>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数模竞赛</t>
    </r>
    <r>
      <rPr>
        <sz val="11"/>
        <rFont val="Times New Roman"/>
        <charset val="134"/>
      </rPr>
      <t>7.5</t>
    </r>
    <r>
      <rPr>
        <sz val="11"/>
        <rFont val="宋体"/>
        <charset val="134"/>
      </rPr>
      <t>分（完赛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分签到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</si>
  <si>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余毅强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</si>
  <si>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</si>
  <si>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汤瑞宇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</si>
  <si>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分；学术活动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</si>
  <si>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李曼</t>
    </r>
  </si>
  <si>
    <r>
      <rPr>
        <sz val="11"/>
        <rFont val="宋体"/>
        <charset val="134"/>
      </rPr>
      <t>动力工程及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工程热物理</t>
    </r>
  </si>
  <si>
    <r>
      <rPr>
        <sz val="11"/>
        <rFont val="宋体"/>
        <charset val="134"/>
      </rPr>
      <t>基础分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分，学术活动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分，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天二等奖</t>
    </r>
    <r>
      <rPr>
        <sz val="11"/>
        <rFont val="Times New Roman"/>
        <charset val="134"/>
      </rPr>
      <t>*2</t>
    </r>
    <r>
      <rPr>
        <sz val="11"/>
        <rFont val="宋体"/>
        <charset val="134"/>
      </rPr>
      <t>加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分，志愿服务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次加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</si>
  <si>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团支书良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，美丽中国行</t>
    </r>
    <r>
      <rPr>
        <sz val="11"/>
        <rFont val="Times New Roman"/>
        <charset val="134"/>
      </rPr>
      <t>13.06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</si>
</sst>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&quot;/13&quot;"/>
    <numFmt numFmtId="178" formatCode="0&quot;/44&quot;"/>
    <numFmt numFmtId="179" formatCode="0&quot;/31&quot;"/>
  </numFmts>
  <fonts count="5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20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0"/>
    </font>
    <font>
      <sz val="10"/>
      <name val="Times New Roman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0"/>
      <color theme="1"/>
      <name val="宋体"/>
      <charset val="0"/>
    </font>
    <font>
      <sz val="10"/>
      <name val="微软雅黑"/>
      <charset val="134"/>
    </font>
    <font>
      <sz val="14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trike/>
      <sz val="10"/>
      <color rgb="FFFF0000"/>
      <name val="宋体"/>
      <charset val="134"/>
    </font>
    <font>
      <strike/>
      <sz val="10"/>
      <color rgb="FFFF0000"/>
      <name val="Times New Roman"/>
      <charset val="134"/>
    </font>
    <font>
      <b/>
      <sz val="10"/>
      <name val="宋体"/>
      <charset val="134"/>
    </font>
    <font>
      <b/>
      <sz val="20"/>
      <name val="黑体"/>
      <charset val="134"/>
    </font>
    <font>
      <b/>
      <sz val="20"/>
      <color rgb="FF0070C0"/>
      <name val="黑体"/>
      <charset val="134"/>
    </font>
    <font>
      <strike/>
      <sz val="10"/>
      <color rgb="FFFF0000"/>
      <name val="宋体"/>
      <charset val="0"/>
    </font>
    <font>
      <strike/>
      <sz val="10"/>
      <color rgb="FFFF0000"/>
      <name val="Times New Roman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38" applyNumberFormat="0" applyAlignment="0" applyProtection="0">
      <alignment vertical="center"/>
    </xf>
    <xf numFmtId="0" fontId="29" fillId="7" borderId="39" applyNumberFormat="0" applyAlignment="0" applyProtection="0">
      <alignment vertical="center"/>
    </xf>
    <xf numFmtId="0" fontId="30" fillId="7" borderId="38" applyNumberFormat="0" applyAlignment="0" applyProtection="0">
      <alignment vertical="center"/>
    </xf>
    <xf numFmtId="0" fontId="31" fillId="8" borderId="40" applyNumberFormat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0" fontId="7" fillId="0" borderId="2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0" fontId="7" fillId="0" borderId="4" xfId="0" applyNumberFormat="1" applyFont="1" applyFill="1" applyBorder="1" applyAlignment="1">
      <alignment horizontal="center" vertical="center" wrapText="1"/>
    </xf>
    <xf numFmtId="10" fontId="8" fillId="0" borderId="5" xfId="0" applyNumberFormat="1" applyFont="1" applyFill="1" applyBorder="1" applyAlignment="1">
      <alignment horizontal="center" vertical="center" wrapText="1"/>
    </xf>
    <xf numFmtId="10" fontId="8" fillId="0" borderId="6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10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10" fontId="10" fillId="0" borderId="8" xfId="0" applyNumberFormat="1" applyFont="1" applyFill="1" applyBorder="1" applyAlignment="1">
      <alignment horizontal="center" vertical="center" wrapText="1"/>
    </xf>
    <xf numFmtId="10" fontId="9" fillId="0" borderId="3" xfId="0" applyNumberFormat="1" applyFont="1" applyFill="1" applyBorder="1" applyAlignment="1">
      <alignment horizontal="center" vertical="center" wrapText="1"/>
    </xf>
    <xf numFmtId="10" fontId="7" fillId="0" borderId="9" xfId="0" applyNumberFormat="1" applyFont="1" applyFill="1" applyBorder="1" applyAlignment="1">
      <alignment horizontal="center" vertical="center" wrapText="1"/>
    </xf>
    <xf numFmtId="10" fontId="5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0" fontId="7" fillId="0" borderId="11" xfId="0" applyNumberFormat="1" applyFont="1" applyFill="1" applyBorder="1" applyAlignment="1">
      <alignment horizontal="center" vertical="center" wrapText="1"/>
    </xf>
    <xf numFmtId="10" fontId="11" fillId="0" borderId="9" xfId="0" applyNumberFormat="1" applyFont="1" applyFill="1" applyBorder="1" applyAlignment="1">
      <alignment horizontal="center" vertical="center" wrapText="1"/>
    </xf>
    <xf numFmtId="10" fontId="11" fillId="0" borderId="10" xfId="0" applyNumberFormat="1" applyFont="1" applyFill="1" applyBorder="1" applyAlignment="1">
      <alignment horizontal="center" vertical="center" wrapText="1"/>
    </xf>
    <xf numFmtId="176" fontId="11" fillId="0" borderId="12" xfId="0" applyNumberFormat="1" applyFont="1" applyFill="1" applyBorder="1" applyAlignment="1">
      <alignment horizontal="center" vertical="center" wrapText="1"/>
    </xf>
    <xf numFmtId="176" fontId="11" fillId="0" borderId="13" xfId="0" applyNumberFormat="1" applyFont="1" applyFill="1" applyBorder="1" applyAlignment="1">
      <alignment horizontal="center" vertical="center" wrapText="1"/>
    </xf>
    <xf numFmtId="176" fontId="11" fillId="0" borderId="11" xfId="0" applyNumberFormat="1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10" fontId="11" fillId="0" borderId="12" xfId="0" applyNumberFormat="1" applyFont="1" applyFill="1" applyBorder="1" applyAlignment="1">
      <alignment horizontal="center" vertical="center" wrapText="1"/>
    </xf>
    <xf numFmtId="10" fontId="8" fillId="0" borderId="13" xfId="0" applyNumberFormat="1" applyFont="1" applyFill="1" applyBorder="1" applyAlignment="1">
      <alignment horizontal="center" vertical="center" wrapText="1"/>
    </xf>
    <xf numFmtId="10" fontId="9" fillId="0" borderId="10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176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13" fillId="0" borderId="16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76" fontId="13" fillId="2" borderId="9" xfId="0" applyNumberFormat="1" applyFont="1" applyFill="1" applyBorder="1" applyAlignment="1">
      <alignment horizontal="center" vertical="center"/>
    </xf>
    <xf numFmtId="176" fontId="13" fillId="2" borderId="13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176" fontId="5" fillId="2" borderId="14" xfId="0" applyNumberFormat="1" applyFont="1" applyFill="1" applyBorder="1" applyAlignment="1">
      <alignment horizontal="center" vertical="center" wrapText="1"/>
    </xf>
    <xf numFmtId="176" fontId="13" fillId="2" borderId="15" xfId="0" applyNumberFormat="1" applyFont="1" applyFill="1" applyBorder="1" applyAlignment="1">
      <alignment horizontal="center" vertical="center" wrapText="1"/>
    </xf>
    <xf numFmtId="176" fontId="13" fillId="2" borderId="10" xfId="0" applyNumberFormat="1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176" fontId="16" fillId="2" borderId="9" xfId="0" applyNumberFormat="1" applyFont="1" applyFill="1" applyBorder="1" applyAlignment="1">
      <alignment horizontal="center" vertical="center" wrapText="1"/>
    </xf>
    <xf numFmtId="176" fontId="16" fillId="0" borderId="13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176" fontId="16" fillId="0" borderId="10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6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9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/>
    </xf>
    <xf numFmtId="176" fontId="13" fillId="0" borderId="13" xfId="0" applyNumberFormat="1" applyFont="1" applyBorder="1" applyAlignment="1">
      <alignment horizontal="center" vertical="center"/>
    </xf>
    <xf numFmtId="0" fontId="17" fillId="0" borderId="10" xfId="0" applyNumberFormat="1" applyFont="1" applyBorder="1" applyAlignment="1">
      <alignment horizontal="center" vertical="center" wrapText="1"/>
    </xf>
    <xf numFmtId="176" fontId="13" fillId="0" borderId="13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176" fontId="13" fillId="0" borderId="16" xfId="0" applyNumberFormat="1" applyFont="1" applyFill="1" applyBorder="1" applyAlignment="1">
      <alignment horizontal="center" vertical="center" wrapText="1"/>
    </xf>
    <xf numFmtId="176" fontId="13" fillId="0" borderId="22" xfId="0" applyNumberFormat="1" applyFont="1" applyFill="1" applyBorder="1" applyAlignment="1">
      <alignment horizontal="center" vertical="center" wrapText="1"/>
    </xf>
    <xf numFmtId="176" fontId="13" fillId="0" borderId="20" xfId="0" applyNumberFormat="1" applyFont="1" applyFill="1" applyBorder="1" applyAlignment="1">
      <alignment horizontal="center" vertical="center" wrapText="1"/>
    </xf>
    <xf numFmtId="176" fontId="5" fillId="0" borderId="23" xfId="0" applyNumberFormat="1" applyFont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176" fontId="13" fillId="0" borderId="10" xfId="0" applyNumberFormat="1" applyFont="1" applyBorder="1" applyAlignment="1">
      <alignment horizontal="center" vertical="center" wrapText="1"/>
    </xf>
    <xf numFmtId="176" fontId="5" fillId="0" borderId="2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76" fontId="5" fillId="2" borderId="24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176" fontId="16" fillId="0" borderId="9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76" fontId="13" fillId="2" borderId="9" xfId="0" applyNumberFormat="1" applyFont="1" applyFill="1" applyBorder="1" applyAlignment="1">
      <alignment horizontal="center" vertical="center" wrapText="1"/>
    </xf>
    <xf numFmtId="176" fontId="13" fillId="2" borderId="13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76" fontId="17" fillId="0" borderId="10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176" fontId="13" fillId="0" borderId="28" xfId="0" applyNumberFormat="1" applyFont="1" applyBorder="1" applyAlignment="1">
      <alignment horizontal="center" vertical="center" wrapText="1"/>
    </xf>
    <xf numFmtId="176" fontId="13" fillId="0" borderId="29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176" fontId="16" fillId="0" borderId="26" xfId="0" applyNumberFormat="1" applyFont="1" applyFill="1" applyBorder="1" applyAlignment="1">
      <alignment horizontal="center" vertical="center" wrapText="1"/>
    </xf>
    <xf numFmtId="176" fontId="13" fillId="0" borderId="26" xfId="0" applyNumberFormat="1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49" fontId="14" fillId="3" borderId="17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0" fontId="2" fillId="2" borderId="19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/>
    </xf>
    <xf numFmtId="0" fontId="13" fillId="4" borderId="19" xfId="0" applyNumberFormat="1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176" fontId="16" fillId="4" borderId="9" xfId="0" applyNumberFormat="1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49" fontId="14" fillId="0" borderId="30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176" fontId="11" fillId="0" borderId="7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6" fontId="11" fillId="0" borderId="8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176" fontId="12" fillId="0" borderId="13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176" fontId="12" fillId="0" borderId="10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/>
    </xf>
    <xf numFmtId="176" fontId="1" fillId="0" borderId="13" xfId="0" applyNumberFormat="1" applyFont="1" applyFill="1" applyBorder="1" applyAlignment="1">
      <alignment horizontal="center" vertical="center"/>
    </xf>
    <xf numFmtId="176" fontId="1" fillId="0" borderId="15" xfId="0" applyNumberFormat="1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/>
    </xf>
    <xf numFmtId="176" fontId="12" fillId="0" borderId="13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176" fontId="12" fillId="0" borderId="28" xfId="0" applyNumberFormat="1" applyFont="1" applyFill="1" applyBorder="1" applyAlignment="1">
      <alignment horizontal="center" vertical="center" wrapText="1"/>
    </xf>
    <xf numFmtId="176" fontId="12" fillId="0" borderId="29" xfId="0" applyNumberFormat="1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176" fontId="11" fillId="0" borderId="25" xfId="0" applyNumberFormat="1" applyFont="1" applyFill="1" applyBorder="1" applyAlignment="1">
      <alignment horizontal="center" vertical="center" wrapText="1"/>
    </xf>
    <xf numFmtId="176" fontId="12" fillId="0" borderId="26" xfId="0" applyNumberFormat="1" applyFont="1" applyFill="1" applyBorder="1" applyAlignment="1">
      <alignment horizontal="center" vertical="center" wrapText="1"/>
    </xf>
    <xf numFmtId="176" fontId="11" fillId="0" borderId="27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76" fontId="11" fillId="0" borderId="29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 applyAlignment="1">
      <alignment horizontal="center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/>
    </xf>
    <xf numFmtId="178" fontId="12" fillId="0" borderId="3" xfId="0" applyNumberFormat="1" applyFont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 wrapText="1"/>
    </xf>
    <xf numFmtId="176" fontId="11" fillId="0" borderId="11" xfId="0" applyNumberFormat="1" applyFont="1" applyFill="1" applyBorder="1" applyAlignment="1">
      <alignment horizontal="center" vertical="center"/>
    </xf>
    <xf numFmtId="176" fontId="12" fillId="0" borderId="24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/>
    </xf>
    <xf numFmtId="178" fontId="12" fillId="0" borderId="10" xfId="0" applyNumberFormat="1" applyFont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 wrapText="1"/>
    </xf>
    <xf numFmtId="176" fontId="11" fillId="0" borderId="27" xfId="0" applyNumberFormat="1" applyFont="1" applyFill="1" applyBorder="1" applyAlignment="1">
      <alignment horizontal="center" vertical="center"/>
    </xf>
    <xf numFmtId="176" fontId="12" fillId="0" borderId="28" xfId="0" applyNumberFormat="1" applyFont="1" applyFill="1" applyBorder="1" applyAlignment="1">
      <alignment horizontal="center" vertical="center"/>
    </xf>
    <xf numFmtId="176" fontId="11" fillId="0" borderId="33" xfId="0" applyNumberFormat="1" applyFont="1" applyFill="1" applyBorder="1" applyAlignment="1">
      <alignment horizontal="center" vertical="center" wrapText="1"/>
    </xf>
    <xf numFmtId="176" fontId="12" fillId="0" borderId="34" xfId="0" applyNumberFormat="1" applyFont="1" applyFill="1" applyBorder="1" applyAlignment="1">
      <alignment horizontal="center" vertical="center" wrapText="1"/>
    </xf>
    <xf numFmtId="49" fontId="12" fillId="0" borderId="27" xfId="0" applyNumberFormat="1" applyFont="1" applyFill="1" applyBorder="1" applyAlignment="1">
      <alignment horizontal="center" vertical="center" wrapText="1"/>
    </xf>
    <xf numFmtId="176" fontId="11" fillId="0" borderId="28" xfId="0" applyNumberFormat="1" applyFont="1" applyFill="1" applyBorder="1" applyAlignment="1">
      <alignment horizontal="center" vertical="center"/>
    </xf>
    <xf numFmtId="177" fontId="12" fillId="0" borderId="26" xfId="0" applyNumberFormat="1" applyFont="1" applyBorder="1" applyAlignment="1">
      <alignment horizontal="center" vertical="center"/>
    </xf>
    <xf numFmtId="178" fontId="12" fillId="0" borderId="26" xfId="0" applyNumberFormat="1" applyFont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179" fontId="12" fillId="0" borderId="3" xfId="0" applyNumberFormat="1" applyFont="1" applyBorder="1" applyAlignment="1">
      <alignment horizontal="center" vertical="center"/>
    </xf>
    <xf numFmtId="179" fontId="12" fillId="0" borderId="10" xfId="0" applyNumberFormat="1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49" fontId="13" fillId="0" borderId="10" xfId="0" applyNumberFormat="1" applyFont="1" applyFill="1" applyBorder="1" applyAlignment="1">
      <alignment horizontal="center" vertical="center" wrapText="1"/>
    </xf>
    <xf numFmtId="179" fontId="12" fillId="0" borderId="2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K152"/>
  <sheetViews>
    <sheetView tabSelected="1" topLeftCell="A8" workbookViewId="0">
      <selection activeCell="A4" sqref="$A4:$XFD152"/>
    </sheetView>
  </sheetViews>
  <sheetFormatPr defaultColWidth="8.88333333333333" defaultRowHeight="15"/>
  <cols>
    <col min="1" max="1" width="5" style="1" customWidth="1"/>
    <col min="2" max="2" width="8.38333333333333" style="6" customWidth="1"/>
    <col min="3" max="3" width="11.5833333333333" style="1" customWidth="1"/>
    <col min="4" max="4" width="15.4" style="1" customWidth="1"/>
    <col min="5" max="6" width="6.5" style="1" customWidth="1"/>
    <col min="7" max="7" width="27" style="1" customWidth="1"/>
    <col min="8" max="8" width="6.5" style="7" customWidth="1"/>
    <col min="9" max="9" width="6.5" style="8" customWidth="1"/>
    <col min="10" max="10" width="10.25" style="1" customWidth="1"/>
    <col min="11" max="11" width="7.63333333333333" style="1" customWidth="1"/>
    <col min="12" max="12" width="36.1833333333333" style="1" customWidth="1"/>
    <col min="13" max="13" width="7.46666666666667" style="1" customWidth="1"/>
    <col min="14" max="14" width="34.1333333333333" style="1" customWidth="1"/>
    <col min="15" max="15" width="5.63333333333333" style="7" customWidth="1"/>
    <col min="16" max="16" width="7.26666666666667" style="8" customWidth="1"/>
    <col min="17" max="17" width="25.8833333333333" style="1" customWidth="1"/>
    <col min="18" max="18" width="14.25" style="9" customWidth="1"/>
    <col min="19" max="19" width="7.5" style="1" customWidth="1"/>
    <col min="20" max="20" width="7.25" style="1" customWidth="1"/>
    <col min="21" max="21" width="14.1333333333333" style="1" customWidth="1"/>
    <col min="22" max="22" width="6.63333333333333" style="1" customWidth="1"/>
    <col min="23" max="23" width="5.63333333333333" style="1" customWidth="1"/>
    <col min="24" max="16384" width="8.88333333333333" style="1"/>
  </cols>
  <sheetData>
    <row r="1" s="1" customFormat="1" ht="42" customHeight="1" spans="1:375">
      <c r="A1" s="10" t="s">
        <v>0</v>
      </c>
      <c r="B1" s="11"/>
      <c r="C1" s="12"/>
      <c r="D1" s="12"/>
      <c r="E1" s="12"/>
      <c r="F1" s="12"/>
      <c r="G1" s="12"/>
      <c r="H1" s="13"/>
      <c r="I1" s="13"/>
      <c r="J1" s="12"/>
      <c r="K1" s="12"/>
      <c r="L1" s="12"/>
      <c r="M1" s="12"/>
      <c r="N1" s="12"/>
      <c r="O1" s="13"/>
      <c r="P1" s="14"/>
      <c r="Q1" s="12"/>
      <c r="R1" s="12"/>
      <c r="S1" s="15"/>
      <c r="T1" s="15"/>
    </row>
    <row r="2" s="1" customFormat="1" ht="42" customHeight="1" spans="1:375">
      <c r="A2" s="16" t="s">
        <v>1</v>
      </c>
      <c r="B2" s="17" t="s">
        <v>2</v>
      </c>
      <c r="C2" s="18" t="s">
        <v>3</v>
      </c>
      <c r="D2" s="19" t="s">
        <v>4</v>
      </c>
      <c r="E2" s="20" t="s">
        <v>5</v>
      </c>
      <c r="F2" s="21"/>
      <c r="G2" s="21"/>
      <c r="H2" s="22"/>
      <c r="I2" s="23" t="s">
        <v>6</v>
      </c>
      <c r="J2" s="24"/>
      <c r="K2" s="24"/>
      <c r="L2" s="24"/>
      <c r="M2" s="24"/>
      <c r="N2" s="24"/>
      <c r="O2" s="25"/>
      <c r="P2" s="26" t="s">
        <v>7</v>
      </c>
      <c r="Q2" s="27"/>
      <c r="R2" s="28" t="s">
        <v>8</v>
      </c>
      <c r="S2" s="29" t="s">
        <v>9</v>
      </c>
      <c r="T2" s="29" t="s">
        <v>10</v>
      </c>
    </row>
    <row r="3" s="1" customFormat="1" ht="66" customHeight="1" spans="1:375">
      <c r="A3" s="30"/>
      <c r="B3" s="31"/>
      <c r="C3" s="32"/>
      <c r="D3" s="33"/>
      <c r="E3" s="34" t="s">
        <v>11</v>
      </c>
      <c r="F3" s="35" t="s">
        <v>12</v>
      </c>
      <c r="G3" s="35" t="s">
        <v>13</v>
      </c>
      <c r="H3" s="36" t="s">
        <v>14</v>
      </c>
      <c r="I3" s="37" t="s">
        <v>15</v>
      </c>
      <c r="J3" s="35" t="s">
        <v>16</v>
      </c>
      <c r="K3" s="35" t="s">
        <v>17</v>
      </c>
      <c r="L3" s="35" t="s">
        <v>16</v>
      </c>
      <c r="M3" s="35" t="s">
        <v>18</v>
      </c>
      <c r="N3" s="35" t="s">
        <v>16</v>
      </c>
      <c r="O3" s="38" t="s">
        <v>19</v>
      </c>
      <c r="P3" s="39" t="s">
        <v>20</v>
      </c>
      <c r="Q3" s="40" t="s">
        <v>16</v>
      </c>
      <c r="R3" s="41"/>
      <c r="S3" s="42"/>
      <c r="T3" s="42"/>
    </row>
    <row r="4" s="2" customFormat="1" ht="86" customHeight="1" spans="1:375">
      <c r="A4" s="43">
        <v>1</v>
      </c>
      <c r="B4" s="44" t="s">
        <v>21</v>
      </c>
      <c r="C4" s="45">
        <v>8250310351</v>
      </c>
      <c r="D4" s="46" t="s">
        <v>22</v>
      </c>
      <c r="E4" s="47">
        <v>60</v>
      </c>
      <c r="F4" s="48">
        <v>0</v>
      </c>
      <c r="G4" s="49" t="s">
        <v>23</v>
      </c>
      <c r="H4" s="50">
        <f t="shared" ref="H4:H67" si="0">(E4+F4)/128*100</f>
        <v>46.875</v>
      </c>
      <c r="I4" s="51">
        <v>89.6666666666667</v>
      </c>
      <c r="J4" s="52" t="s">
        <v>24</v>
      </c>
      <c r="K4" s="53">
        <f>10/45*100</f>
        <v>22.2222222222222</v>
      </c>
      <c r="L4" s="54" t="s">
        <v>25</v>
      </c>
      <c r="M4" s="55">
        <v>100</v>
      </c>
      <c r="N4" s="54" t="s">
        <v>26</v>
      </c>
      <c r="O4" s="56">
        <f t="shared" ref="O4:O67" si="1">0.6*I4+0.2*K4+0.2*M4</f>
        <v>78.2444444444445</v>
      </c>
      <c r="P4" s="57">
        <v>21.6032319795875</v>
      </c>
      <c r="Q4" s="58" t="s">
        <v>27</v>
      </c>
      <c r="R4" s="59">
        <f t="shared" ref="R4:R67" si="2">0.05*H4+0.9*O4+0.05*P4</f>
        <v>73.8439115989794</v>
      </c>
      <c r="S4" s="60" t="s">
        <v>28</v>
      </c>
      <c r="T4" s="61" t="s">
        <v>29</v>
      </c>
      <c r="U4" s="3"/>
      <c r="V4" s="3"/>
      <c r="W4" s="3"/>
      <c r="X4" s="3"/>
      <c r="Y4" s="4"/>
      <c r="AH4" s="3"/>
    </row>
    <row r="5" s="2" customFormat="1" ht="86" customHeight="1" spans="1:375">
      <c r="A5" s="43">
        <v>2</v>
      </c>
      <c r="B5" s="52" t="s">
        <v>30</v>
      </c>
      <c r="C5" s="52">
        <v>8250310376</v>
      </c>
      <c r="D5" s="62" t="s">
        <v>22</v>
      </c>
      <c r="E5" s="63">
        <v>60</v>
      </c>
      <c r="F5" s="48">
        <v>4</v>
      </c>
      <c r="G5" s="52" t="s">
        <v>31</v>
      </c>
      <c r="H5" s="50">
        <f t="shared" si="0"/>
        <v>50</v>
      </c>
      <c r="I5" s="64">
        <v>87.42</v>
      </c>
      <c r="J5" s="52" t="s">
        <v>24</v>
      </c>
      <c r="K5" s="53">
        <f>45/45*100</f>
        <v>100</v>
      </c>
      <c r="L5" s="49" t="s">
        <v>32</v>
      </c>
      <c r="M5" s="53">
        <v>0</v>
      </c>
      <c r="N5" s="52" t="s">
        <v>33</v>
      </c>
      <c r="O5" s="56">
        <f t="shared" si="1"/>
        <v>72.452</v>
      </c>
      <c r="P5" s="57">
        <v>46.9487561131193</v>
      </c>
      <c r="Q5" s="65" t="s">
        <v>34</v>
      </c>
      <c r="R5" s="66">
        <f t="shared" si="2"/>
        <v>70.054237805656</v>
      </c>
      <c r="S5" s="60" t="s">
        <v>35</v>
      </c>
      <c r="T5" s="61" t="s">
        <v>29</v>
      </c>
      <c r="U5" s="1"/>
      <c r="V5" s="5"/>
      <c r="W5" s="1"/>
      <c r="X5" s="5"/>
      <c r="Y5" s="67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</row>
    <row r="6" s="2" customFormat="1" ht="86" customHeight="1" spans="1:375">
      <c r="A6" s="43">
        <v>3</v>
      </c>
      <c r="B6" s="44" t="s">
        <v>36</v>
      </c>
      <c r="C6" s="68">
        <v>8250310323</v>
      </c>
      <c r="D6" s="69" t="s">
        <v>22</v>
      </c>
      <c r="E6" s="70">
        <v>60</v>
      </c>
      <c r="F6" s="71">
        <v>18</v>
      </c>
      <c r="G6" s="72" t="s">
        <v>37</v>
      </c>
      <c r="H6" s="73">
        <f t="shared" si="0"/>
        <v>60.9375</v>
      </c>
      <c r="I6" s="74">
        <v>90.42</v>
      </c>
      <c r="J6" s="72" t="s">
        <v>24</v>
      </c>
      <c r="K6" s="75">
        <f>40/45*100</f>
        <v>88.8888888888889</v>
      </c>
      <c r="L6" s="72" t="s">
        <v>38</v>
      </c>
      <c r="M6" s="76">
        <v>0</v>
      </c>
      <c r="N6" s="72" t="s">
        <v>33</v>
      </c>
      <c r="O6" s="77">
        <f t="shared" si="1"/>
        <v>72.0297777777778</v>
      </c>
      <c r="P6" s="57">
        <v>4.25260472039124</v>
      </c>
      <c r="Q6" s="78" t="s">
        <v>39</v>
      </c>
      <c r="R6" s="66">
        <f t="shared" si="2"/>
        <v>68.0863052360196</v>
      </c>
      <c r="S6" s="60" t="s">
        <v>40</v>
      </c>
      <c r="T6" s="68" t="s">
        <v>41</v>
      </c>
      <c r="U6" s="6"/>
      <c r="V6" s="6"/>
      <c r="W6" s="6"/>
      <c r="X6" s="6"/>
      <c r="Y6" s="79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</row>
    <row r="7" s="2" customFormat="1" ht="86" customHeight="1" spans="1:375">
      <c r="A7" s="43">
        <v>4</v>
      </c>
      <c r="B7" s="80" t="s">
        <v>42</v>
      </c>
      <c r="C7" s="81">
        <v>8250310364</v>
      </c>
      <c r="D7" s="82" t="s">
        <v>43</v>
      </c>
      <c r="E7" s="83">
        <v>60</v>
      </c>
      <c r="F7" s="84">
        <v>0</v>
      </c>
      <c r="G7" s="85" t="s">
        <v>44</v>
      </c>
      <c r="H7" s="50">
        <f t="shared" si="0"/>
        <v>46.875</v>
      </c>
      <c r="I7" s="51">
        <v>88</v>
      </c>
      <c r="J7" s="86" t="s">
        <v>45</v>
      </c>
      <c r="K7" s="87">
        <f>25/45*100</f>
        <v>55.5555555555556</v>
      </c>
      <c r="L7" s="85" t="s">
        <v>46</v>
      </c>
      <c r="M7" s="53">
        <v>0</v>
      </c>
      <c r="N7" s="85"/>
      <c r="O7" s="56">
        <f t="shared" si="1"/>
        <v>63.9111111111111</v>
      </c>
      <c r="P7" s="57">
        <v>12.9789496066341</v>
      </c>
      <c r="Q7" s="88" t="s">
        <v>47</v>
      </c>
      <c r="R7" s="59">
        <f t="shared" si="2"/>
        <v>60.5126974803317</v>
      </c>
      <c r="S7" s="60" t="s">
        <v>48</v>
      </c>
      <c r="T7" s="61" t="s">
        <v>49</v>
      </c>
      <c r="U7" s="3"/>
      <c r="V7" s="3"/>
      <c r="W7" s="3"/>
      <c r="X7" s="3"/>
      <c r="Y7" s="4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</row>
    <row r="8" s="2" customFormat="1" ht="86" customHeight="1" spans="1:375">
      <c r="A8" s="43">
        <v>5</v>
      </c>
      <c r="B8" s="89" t="s">
        <v>50</v>
      </c>
      <c r="C8" s="89">
        <v>8250310389</v>
      </c>
      <c r="D8" s="62" t="s">
        <v>22</v>
      </c>
      <c r="E8" s="63">
        <v>60</v>
      </c>
      <c r="F8" s="48">
        <v>2</v>
      </c>
      <c r="G8" s="53" t="s">
        <v>51</v>
      </c>
      <c r="H8" s="50">
        <f t="shared" si="0"/>
        <v>48.4375</v>
      </c>
      <c r="I8" s="48">
        <v>88.92</v>
      </c>
      <c r="J8" s="90" t="s">
        <v>24</v>
      </c>
      <c r="K8" s="53">
        <v>0</v>
      </c>
      <c r="L8" s="91" t="s">
        <v>52</v>
      </c>
      <c r="M8" s="53">
        <f>25/46.7*100</f>
        <v>53.5331905781585</v>
      </c>
      <c r="N8" s="52" t="s">
        <v>53</v>
      </c>
      <c r="O8" s="56">
        <f t="shared" si="1"/>
        <v>64.0586381156317</v>
      </c>
      <c r="P8" s="57">
        <v>4.78418031044014</v>
      </c>
      <c r="Q8" s="78" t="s">
        <v>54</v>
      </c>
      <c r="R8" s="66">
        <f t="shared" si="2"/>
        <v>60.3138583195905</v>
      </c>
      <c r="S8" s="60" t="s">
        <v>55</v>
      </c>
      <c r="T8" s="61" t="s">
        <v>49</v>
      </c>
      <c r="U8" s="92"/>
      <c r="V8" s="5"/>
      <c r="W8" s="92"/>
      <c r="X8" s="5"/>
      <c r="Y8" s="67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</row>
    <row r="9" s="2" customFormat="1" ht="86" customHeight="1" spans="1:375">
      <c r="A9" s="43">
        <v>6</v>
      </c>
      <c r="B9" s="93" t="s">
        <v>56</v>
      </c>
      <c r="C9" s="93">
        <v>8250310396</v>
      </c>
      <c r="D9" s="62" t="s">
        <v>22</v>
      </c>
      <c r="E9" s="63">
        <v>60</v>
      </c>
      <c r="F9" s="94">
        <v>0</v>
      </c>
      <c r="G9" s="53" t="s">
        <v>57</v>
      </c>
      <c r="H9" s="50">
        <f t="shared" si="0"/>
        <v>46.875</v>
      </c>
      <c r="I9" s="48">
        <v>88.5</v>
      </c>
      <c r="J9" s="52" t="s">
        <v>24</v>
      </c>
      <c r="K9" s="53">
        <v>0</v>
      </c>
      <c r="L9" s="95" t="s">
        <v>52</v>
      </c>
      <c r="M9" s="53">
        <f>25/46.7*100</f>
        <v>53.5331905781585</v>
      </c>
      <c r="N9" s="53" t="s">
        <v>53</v>
      </c>
      <c r="O9" s="56">
        <f t="shared" si="1"/>
        <v>63.8066381156317</v>
      </c>
      <c r="P9" s="57">
        <v>4.25260472039124</v>
      </c>
      <c r="Q9" s="96" t="s">
        <v>58</v>
      </c>
      <c r="R9" s="66">
        <f t="shared" si="2"/>
        <v>59.9823545400881</v>
      </c>
      <c r="S9" s="60" t="s">
        <v>59</v>
      </c>
      <c r="T9" s="61" t="s">
        <v>41</v>
      </c>
      <c r="U9" s="92"/>
      <c r="V9" s="5"/>
      <c r="W9" s="92"/>
      <c r="X9" s="5"/>
      <c r="Y9" s="67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</row>
    <row r="10" s="2" customFormat="1" ht="86" customHeight="1" spans="1:375">
      <c r="A10" s="43">
        <v>7</v>
      </c>
      <c r="B10" s="97" t="s">
        <v>60</v>
      </c>
      <c r="C10" s="98">
        <v>8250310356</v>
      </c>
      <c r="D10" s="46" t="s">
        <v>22</v>
      </c>
      <c r="E10" s="99">
        <v>60</v>
      </c>
      <c r="F10" s="100">
        <v>68</v>
      </c>
      <c r="G10" s="101" t="s">
        <v>61</v>
      </c>
      <c r="H10" s="50">
        <f t="shared" si="0"/>
        <v>100</v>
      </c>
      <c r="I10" s="102">
        <v>87.8333333333333</v>
      </c>
      <c r="J10" s="49" t="s">
        <v>24</v>
      </c>
      <c r="K10" s="87">
        <v>0</v>
      </c>
      <c r="L10" s="103"/>
      <c r="M10" s="53">
        <v>0</v>
      </c>
      <c r="N10" s="104"/>
      <c r="O10" s="56">
        <f t="shared" si="1"/>
        <v>52.7</v>
      </c>
      <c r="P10" s="57">
        <v>100</v>
      </c>
      <c r="Q10" s="65" t="s">
        <v>62</v>
      </c>
      <c r="R10" s="59">
        <f t="shared" si="2"/>
        <v>57.43</v>
      </c>
      <c r="S10" s="60" t="s">
        <v>63</v>
      </c>
      <c r="T10" s="61" t="s">
        <v>41</v>
      </c>
      <c r="U10" s="3"/>
      <c r="V10" s="3"/>
      <c r="W10" s="3"/>
      <c r="X10" s="3"/>
      <c r="Y10" s="4"/>
      <c r="AH10" s="3"/>
    </row>
    <row r="11" s="2" customFormat="1" ht="86" customHeight="1" spans="1:375">
      <c r="A11" s="43">
        <v>8</v>
      </c>
      <c r="B11" s="93" t="s">
        <v>64</v>
      </c>
      <c r="C11" s="93">
        <v>8250310371</v>
      </c>
      <c r="D11" s="62" t="s">
        <v>22</v>
      </c>
      <c r="E11" s="63">
        <v>60</v>
      </c>
      <c r="F11" s="48">
        <v>0</v>
      </c>
      <c r="G11" s="105" t="s">
        <v>65</v>
      </c>
      <c r="H11" s="50">
        <f t="shared" si="0"/>
        <v>46.875</v>
      </c>
      <c r="I11" s="48">
        <v>88.75</v>
      </c>
      <c r="J11" s="52" t="s">
        <v>24</v>
      </c>
      <c r="K11" s="53">
        <f>16.67/45*100</f>
        <v>37.0444444444444</v>
      </c>
      <c r="L11" s="52" t="s">
        <v>66</v>
      </c>
      <c r="M11" s="53">
        <v>0</v>
      </c>
      <c r="N11" s="52" t="s">
        <v>33</v>
      </c>
      <c r="O11" s="56">
        <f t="shared" si="1"/>
        <v>60.6588888888889</v>
      </c>
      <c r="P11" s="57">
        <v>8.50520944078248</v>
      </c>
      <c r="Q11" s="78" t="s">
        <v>67</v>
      </c>
      <c r="R11" s="66">
        <f t="shared" si="2"/>
        <v>57.3620104720391</v>
      </c>
      <c r="S11" s="60" t="s">
        <v>68</v>
      </c>
      <c r="T11" s="61" t="s">
        <v>69</v>
      </c>
      <c r="U11" s="1"/>
      <c r="V11" s="5"/>
      <c r="W11" s="1"/>
      <c r="X11" s="5"/>
      <c r="Y11" s="67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</row>
    <row r="12" s="2" customFormat="1" ht="86" customHeight="1" spans="1:375">
      <c r="A12" s="43">
        <v>9</v>
      </c>
      <c r="B12" s="93" t="s">
        <v>70</v>
      </c>
      <c r="C12" s="93">
        <v>8250310387</v>
      </c>
      <c r="D12" s="62" t="s">
        <v>22</v>
      </c>
      <c r="E12" s="63">
        <v>60</v>
      </c>
      <c r="F12" s="48">
        <v>0</v>
      </c>
      <c r="G12" s="48" t="s">
        <v>57</v>
      </c>
      <c r="H12" s="50">
        <f t="shared" si="0"/>
        <v>46.875</v>
      </c>
      <c r="I12" s="48">
        <v>90.2</v>
      </c>
      <c r="J12" s="90" t="s">
        <v>24</v>
      </c>
      <c r="K12" s="53">
        <f>6.67/45*100</f>
        <v>14.8222222222222</v>
      </c>
      <c r="L12" s="52" t="s">
        <v>71</v>
      </c>
      <c r="M12" s="53">
        <v>0</v>
      </c>
      <c r="N12" s="91" t="s">
        <v>52</v>
      </c>
      <c r="O12" s="56">
        <f t="shared" si="1"/>
        <v>57.0844444444444</v>
      </c>
      <c r="P12" s="57">
        <v>65.1371465022326</v>
      </c>
      <c r="Q12" s="106" t="s">
        <v>72</v>
      </c>
      <c r="R12" s="66">
        <f t="shared" si="2"/>
        <v>56.9766073251116</v>
      </c>
      <c r="S12" s="60" t="s">
        <v>73</v>
      </c>
      <c r="T12" s="61" t="s">
        <v>74</v>
      </c>
      <c r="U12" s="92"/>
      <c r="V12" s="5"/>
      <c r="W12" s="92"/>
      <c r="X12" s="5"/>
      <c r="Y12" s="67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</row>
    <row r="13" s="2" customFormat="1" ht="86" customHeight="1" spans="1:375">
      <c r="A13" s="43">
        <v>10</v>
      </c>
      <c r="B13" s="52" t="s">
        <v>75</v>
      </c>
      <c r="C13" s="52">
        <v>8250310370</v>
      </c>
      <c r="D13" s="52" t="s">
        <v>22</v>
      </c>
      <c r="E13" s="63">
        <v>60</v>
      </c>
      <c r="F13" s="48">
        <v>2</v>
      </c>
      <c r="G13" s="52" t="s">
        <v>51</v>
      </c>
      <c r="H13" s="50">
        <f t="shared" si="0"/>
        <v>48.4375</v>
      </c>
      <c r="I13" s="64">
        <v>87.25</v>
      </c>
      <c r="J13" s="52" t="s">
        <v>24</v>
      </c>
      <c r="K13" s="53">
        <f>16.67/45*100</f>
        <v>37.0444444444444</v>
      </c>
      <c r="L13" s="107" t="s">
        <v>76</v>
      </c>
      <c r="M13" s="53">
        <v>0</v>
      </c>
      <c r="N13" s="52" t="s">
        <v>33</v>
      </c>
      <c r="O13" s="56">
        <f t="shared" si="1"/>
        <v>59.7588888888889</v>
      </c>
      <c r="P13" s="57">
        <v>8.50520944078248</v>
      </c>
      <c r="Q13" s="78" t="s">
        <v>67</v>
      </c>
      <c r="R13" s="66">
        <f t="shared" si="2"/>
        <v>56.6301354720391</v>
      </c>
      <c r="S13" s="60" t="s">
        <v>77</v>
      </c>
      <c r="T13" s="61" t="s">
        <v>78</v>
      </c>
      <c r="U13" s="1"/>
      <c r="V13" s="5"/>
      <c r="W13" s="1"/>
      <c r="X13" s="5"/>
      <c r="Y13" s="67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</row>
    <row r="14" s="3" customFormat="1" ht="86" customHeight="1" spans="1:375">
      <c r="A14" s="43">
        <v>11</v>
      </c>
      <c r="B14" s="108" t="s">
        <v>79</v>
      </c>
      <c r="C14" s="108">
        <v>8250310399</v>
      </c>
      <c r="D14" s="109" t="s">
        <v>22</v>
      </c>
      <c r="E14" s="110">
        <v>60</v>
      </c>
      <c r="F14" s="111">
        <v>2</v>
      </c>
      <c r="G14" s="112" t="s">
        <v>51</v>
      </c>
      <c r="H14" s="113">
        <f t="shared" si="0"/>
        <v>48.4375</v>
      </c>
      <c r="I14" s="110">
        <v>89</v>
      </c>
      <c r="J14" s="114" t="s">
        <v>24</v>
      </c>
      <c r="K14" s="112">
        <f>15/45*100</f>
        <v>33.3333333333333</v>
      </c>
      <c r="L14" s="112" t="s">
        <v>80</v>
      </c>
      <c r="M14" s="112">
        <v>0</v>
      </c>
      <c r="N14" s="115" t="s">
        <v>52</v>
      </c>
      <c r="O14" s="113">
        <f t="shared" si="1"/>
        <v>60.0666666666667</v>
      </c>
      <c r="P14" s="57">
        <v>0</v>
      </c>
      <c r="Q14" s="116" t="s">
        <v>52</v>
      </c>
      <c r="R14" s="117">
        <f t="shared" si="2"/>
        <v>56.481875</v>
      </c>
      <c r="S14" s="60" t="s">
        <v>81</v>
      </c>
      <c r="T14" s="118" t="s">
        <v>82</v>
      </c>
      <c r="U14" s="92"/>
      <c r="V14" s="5"/>
      <c r="W14" s="92"/>
      <c r="X14" s="5"/>
      <c r="Y14" s="67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</row>
    <row r="15" s="3" customFormat="1" ht="86" customHeight="1" spans="1:375">
      <c r="A15" s="43">
        <v>12</v>
      </c>
      <c r="B15" s="44" t="s">
        <v>83</v>
      </c>
      <c r="C15" s="45">
        <v>8250310334</v>
      </c>
      <c r="D15" s="46" t="s">
        <v>22</v>
      </c>
      <c r="E15" s="47">
        <v>60</v>
      </c>
      <c r="F15" s="102">
        <v>8</v>
      </c>
      <c r="G15" s="119" t="s">
        <v>84</v>
      </c>
      <c r="H15" s="50">
        <f t="shared" si="0"/>
        <v>53.125</v>
      </c>
      <c r="I15" s="47">
        <v>91.25</v>
      </c>
      <c r="J15" s="49" t="s">
        <v>24</v>
      </c>
      <c r="K15" s="87">
        <v>0</v>
      </c>
      <c r="L15" s="49"/>
      <c r="M15" s="120">
        <f>1.6667/46.7*100</f>
        <v>3.56895074946467</v>
      </c>
      <c r="N15" s="49" t="s">
        <v>85</v>
      </c>
      <c r="O15" s="121">
        <f t="shared" si="1"/>
        <v>55.4637901498929</v>
      </c>
      <c r="P15" s="47">
        <v>52.1369338719966</v>
      </c>
      <c r="Q15" s="122" t="s">
        <v>86</v>
      </c>
      <c r="R15" s="59">
        <f t="shared" si="2"/>
        <v>55.1805078285034</v>
      </c>
      <c r="S15" s="60" t="s">
        <v>87</v>
      </c>
      <c r="T15" s="61" t="s">
        <v>69</v>
      </c>
      <c r="Y15" s="4"/>
      <c r="Z15" s="1"/>
      <c r="AB15" s="1"/>
      <c r="AC15" s="1"/>
      <c r="AD15" s="1"/>
      <c r="AE15" s="1"/>
      <c r="AF15" s="1"/>
      <c r="AG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</row>
    <row r="16" s="3" customFormat="1" ht="86" customHeight="1" spans="1:375">
      <c r="A16" s="43">
        <v>13</v>
      </c>
      <c r="B16" s="123" t="s">
        <v>88</v>
      </c>
      <c r="C16" s="124">
        <v>8250310355</v>
      </c>
      <c r="D16" s="125" t="s">
        <v>89</v>
      </c>
      <c r="E16" s="126">
        <v>60</v>
      </c>
      <c r="F16" s="127">
        <v>28</v>
      </c>
      <c r="G16" s="128" t="s">
        <v>90</v>
      </c>
      <c r="H16" s="50">
        <f t="shared" si="0"/>
        <v>68.75</v>
      </c>
      <c r="I16" s="47">
        <v>88.6833333333333</v>
      </c>
      <c r="J16" s="129" t="s">
        <v>91</v>
      </c>
      <c r="K16" s="87">
        <v>0</v>
      </c>
      <c r="L16" s="128"/>
      <c r="M16" s="53">
        <v>0</v>
      </c>
      <c r="N16" s="49"/>
      <c r="O16" s="121">
        <f t="shared" si="1"/>
        <v>53.21</v>
      </c>
      <c r="P16" s="47">
        <v>66.978524346162</v>
      </c>
      <c r="Q16" s="122" t="s">
        <v>92</v>
      </c>
      <c r="R16" s="59">
        <f t="shared" si="2"/>
        <v>54.6754262173081</v>
      </c>
      <c r="S16" s="60" t="s">
        <v>93</v>
      </c>
      <c r="T16" s="61" t="s">
        <v>74</v>
      </c>
      <c r="Y16" s="4"/>
      <c r="Z16" s="2"/>
      <c r="AA16" s="2"/>
      <c r="AB16" s="2"/>
      <c r="AC16" s="2"/>
      <c r="AD16" s="2"/>
      <c r="AE16" s="2"/>
      <c r="AF16" s="2"/>
      <c r="AG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</row>
    <row r="17" s="3" customFormat="1" ht="86" customHeight="1" spans="1:375">
      <c r="A17" s="43">
        <v>14</v>
      </c>
      <c r="B17" s="44" t="s">
        <v>94</v>
      </c>
      <c r="C17" s="68">
        <v>8250310332</v>
      </c>
      <c r="D17" s="69" t="s">
        <v>22</v>
      </c>
      <c r="E17" s="70">
        <v>60</v>
      </c>
      <c r="F17" s="71">
        <v>0</v>
      </c>
      <c r="G17" s="72" t="s">
        <v>95</v>
      </c>
      <c r="H17" s="73">
        <f t="shared" si="0"/>
        <v>46.875</v>
      </c>
      <c r="I17" s="130">
        <v>90.42</v>
      </c>
      <c r="J17" s="72" t="s">
        <v>24</v>
      </c>
      <c r="K17" s="75">
        <v>0</v>
      </c>
      <c r="L17" s="72" t="s">
        <v>33</v>
      </c>
      <c r="M17" s="76">
        <v>0</v>
      </c>
      <c r="N17" s="72" t="s">
        <v>33</v>
      </c>
      <c r="O17" s="131">
        <f t="shared" si="1"/>
        <v>54.252</v>
      </c>
      <c r="P17" s="47">
        <v>65.9153731660642</v>
      </c>
      <c r="Q17" s="58" t="s">
        <v>96</v>
      </c>
      <c r="R17" s="66">
        <f t="shared" si="2"/>
        <v>54.4663186583032</v>
      </c>
      <c r="S17" s="60" t="s">
        <v>97</v>
      </c>
      <c r="T17" s="68" t="s">
        <v>98</v>
      </c>
      <c r="U17" s="6"/>
      <c r="V17" s="6"/>
      <c r="W17" s="6"/>
      <c r="X17" s="6"/>
      <c r="Y17" s="79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</row>
    <row r="18" s="3" customFormat="1" ht="86" customHeight="1" spans="1:375">
      <c r="A18" s="43">
        <v>15</v>
      </c>
      <c r="B18" s="52" t="s">
        <v>99</v>
      </c>
      <c r="C18" s="52">
        <v>8250310391</v>
      </c>
      <c r="D18" s="62" t="s">
        <v>22</v>
      </c>
      <c r="E18" s="63">
        <v>60</v>
      </c>
      <c r="F18" s="48">
        <v>20</v>
      </c>
      <c r="G18" s="53" t="s">
        <v>100</v>
      </c>
      <c r="H18" s="50">
        <f t="shared" si="0"/>
        <v>62.5</v>
      </c>
      <c r="I18" s="63">
        <v>88.25</v>
      </c>
      <c r="J18" s="52" t="s">
        <v>24</v>
      </c>
      <c r="K18" s="53">
        <v>0</v>
      </c>
      <c r="L18" s="52" t="s">
        <v>33</v>
      </c>
      <c r="M18" s="53">
        <v>0</v>
      </c>
      <c r="N18" s="52" t="s">
        <v>33</v>
      </c>
      <c r="O18" s="121">
        <f t="shared" si="1"/>
        <v>52.95</v>
      </c>
      <c r="P18" s="47">
        <v>67.5100999362109</v>
      </c>
      <c r="Q18" s="58" t="s">
        <v>101</v>
      </c>
      <c r="R18" s="66">
        <f t="shared" si="2"/>
        <v>54.1555049968105</v>
      </c>
      <c r="S18" s="60" t="s">
        <v>102</v>
      </c>
      <c r="T18" s="61" t="s">
        <v>103</v>
      </c>
      <c r="U18" s="92"/>
      <c r="V18" s="5"/>
      <c r="W18" s="92"/>
      <c r="X18" s="5"/>
      <c r="Y18" s="67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</row>
    <row r="19" s="3" customFormat="1" ht="86" customHeight="1" spans="1:375">
      <c r="A19" s="43">
        <v>16</v>
      </c>
      <c r="B19" s="44" t="s">
        <v>104</v>
      </c>
      <c r="C19" s="45">
        <v>8250310333</v>
      </c>
      <c r="D19" s="49" t="s">
        <v>22</v>
      </c>
      <c r="E19" s="47">
        <v>60</v>
      </c>
      <c r="F19" s="102">
        <v>0</v>
      </c>
      <c r="G19" s="49" t="s">
        <v>23</v>
      </c>
      <c r="H19" s="50">
        <f t="shared" si="0"/>
        <v>46.875</v>
      </c>
      <c r="I19" s="47">
        <v>90.0833333333333</v>
      </c>
      <c r="J19" s="49" t="s">
        <v>24</v>
      </c>
      <c r="K19" s="87">
        <v>0</v>
      </c>
      <c r="L19" s="49"/>
      <c r="M19" s="120">
        <v>0</v>
      </c>
      <c r="N19" s="49"/>
      <c r="O19" s="121">
        <f t="shared" si="1"/>
        <v>54.05</v>
      </c>
      <c r="P19" s="47">
        <v>51.0312566446949</v>
      </c>
      <c r="Q19" s="122" t="s">
        <v>105</v>
      </c>
      <c r="R19" s="59">
        <f t="shared" si="2"/>
        <v>53.5403128322347</v>
      </c>
      <c r="S19" s="60" t="s">
        <v>106</v>
      </c>
      <c r="T19" s="61" t="s">
        <v>78</v>
      </c>
      <c r="Y19" s="4"/>
    </row>
    <row r="20" s="3" customFormat="1" ht="86" customHeight="1" spans="1:375">
      <c r="A20" s="43">
        <v>17</v>
      </c>
      <c r="B20" s="132" t="s">
        <v>107</v>
      </c>
      <c r="C20" s="133">
        <v>8250310366</v>
      </c>
      <c r="D20" s="134" t="s">
        <v>108</v>
      </c>
      <c r="E20" s="83">
        <v>60</v>
      </c>
      <c r="F20" s="135">
        <v>26</v>
      </c>
      <c r="G20" s="136" t="s">
        <v>109</v>
      </c>
      <c r="H20" s="50">
        <f t="shared" si="0"/>
        <v>67.1875</v>
      </c>
      <c r="I20" s="47">
        <v>88.5833333333333</v>
      </c>
      <c r="J20" s="86" t="s">
        <v>45</v>
      </c>
      <c r="K20" s="104">
        <v>0</v>
      </c>
      <c r="L20" s="104"/>
      <c r="M20" s="53">
        <v>0</v>
      </c>
      <c r="N20" s="104"/>
      <c r="O20" s="121">
        <f t="shared" si="1"/>
        <v>53.15</v>
      </c>
      <c r="P20" s="47">
        <v>42.5260472039124</v>
      </c>
      <c r="Q20" s="122" t="s">
        <v>110</v>
      </c>
      <c r="R20" s="59">
        <f t="shared" si="2"/>
        <v>53.3206773601956</v>
      </c>
      <c r="S20" s="60" t="s">
        <v>111</v>
      </c>
      <c r="T20" s="137" t="s">
        <v>82</v>
      </c>
      <c r="Y20" s="4"/>
    </row>
    <row r="21" s="3" customFormat="1" ht="86" customHeight="1" spans="1:375">
      <c r="A21" s="43">
        <v>18</v>
      </c>
      <c r="B21" s="52" t="s">
        <v>112</v>
      </c>
      <c r="C21" s="52">
        <v>8250310373</v>
      </c>
      <c r="D21" s="52" t="s">
        <v>22</v>
      </c>
      <c r="E21" s="63">
        <v>60</v>
      </c>
      <c r="F21" s="48">
        <v>18</v>
      </c>
      <c r="G21" s="52" t="s">
        <v>113</v>
      </c>
      <c r="H21" s="50">
        <f t="shared" si="0"/>
        <v>60.9375</v>
      </c>
      <c r="I21" s="63">
        <v>91.09</v>
      </c>
      <c r="J21" s="52" t="s">
        <v>24</v>
      </c>
      <c r="K21" s="53">
        <v>0</v>
      </c>
      <c r="L21" s="52" t="s">
        <v>33</v>
      </c>
      <c r="M21" s="53">
        <v>0</v>
      </c>
      <c r="N21" s="52" t="s">
        <v>33</v>
      </c>
      <c r="O21" s="121">
        <f t="shared" si="1"/>
        <v>54.654</v>
      </c>
      <c r="P21" s="47">
        <v>20.9525834573676</v>
      </c>
      <c r="Q21" s="58" t="s">
        <v>114</v>
      </c>
      <c r="R21" s="66">
        <f t="shared" si="2"/>
        <v>53.2831041728684</v>
      </c>
      <c r="S21" s="60" t="s">
        <v>115</v>
      </c>
      <c r="T21" s="61" t="s">
        <v>116</v>
      </c>
      <c r="U21" s="1"/>
      <c r="V21" s="5"/>
      <c r="W21" s="1"/>
      <c r="X21" s="5"/>
      <c r="Y21" s="67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</row>
    <row r="22" s="3" customFormat="1" ht="86" customHeight="1" spans="1:375">
      <c r="A22" s="43">
        <v>19</v>
      </c>
      <c r="B22" s="52" t="s">
        <v>117</v>
      </c>
      <c r="C22" s="52">
        <v>8250310372</v>
      </c>
      <c r="D22" s="52" t="s">
        <v>22</v>
      </c>
      <c r="E22" s="63">
        <v>60</v>
      </c>
      <c r="F22" s="48">
        <v>24</v>
      </c>
      <c r="G22" s="52" t="s">
        <v>118</v>
      </c>
      <c r="H22" s="50">
        <f t="shared" si="0"/>
        <v>65.625</v>
      </c>
      <c r="I22" s="63">
        <v>87.92</v>
      </c>
      <c r="J22" s="52" t="s">
        <v>24</v>
      </c>
      <c r="K22" s="53">
        <v>0</v>
      </c>
      <c r="L22" s="52" t="s">
        <v>33</v>
      </c>
      <c r="M22" s="53">
        <v>0</v>
      </c>
      <c r="N22" s="52" t="s">
        <v>33</v>
      </c>
      <c r="O22" s="121">
        <f t="shared" si="1"/>
        <v>52.752</v>
      </c>
      <c r="P22" s="47">
        <v>50.499681054646</v>
      </c>
      <c r="Q22" s="58" t="s">
        <v>119</v>
      </c>
      <c r="R22" s="66">
        <f t="shared" si="2"/>
        <v>53.2830340527323</v>
      </c>
      <c r="S22" s="60" t="s">
        <v>120</v>
      </c>
      <c r="T22" s="61" t="s">
        <v>121</v>
      </c>
      <c r="U22" s="1"/>
      <c r="V22" s="5"/>
      <c r="W22" s="1"/>
      <c r="X22" s="5"/>
      <c r="Y22" s="67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</row>
    <row r="23" s="3" customFormat="1" ht="86" customHeight="1" spans="1:375">
      <c r="A23" s="43">
        <v>20</v>
      </c>
      <c r="B23" s="52" t="s">
        <v>122</v>
      </c>
      <c r="C23" s="52">
        <v>8250310392</v>
      </c>
      <c r="D23" s="52" t="s">
        <v>22</v>
      </c>
      <c r="E23" s="63">
        <v>60</v>
      </c>
      <c r="F23" s="48">
        <v>4</v>
      </c>
      <c r="G23" s="53" t="s">
        <v>123</v>
      </c>
      <c r="H23" s="50">
        <f t="shared" si="0"/>
        <v>50</v>
      </c>
      <c r="I23" s="63">
        <v>87.67</v>
      </c>
      <c r="J23" s="52" t="s">
        <v>24</v>
      </c>
      <c r="K23" s="53">
        <v>0</v>
      </c>
      <c r="L23" s="91" t="s">
        <v>52</v>
      </c>
      <c r="M23" s="53">
        <v>0</v>
      </c>
      <c r="N23" s="91" t="s">
        <v>52</v>
      </c>
      <c r="O23" s="121">
        <f t="shared" si="1"/>
        <v>52.602</v>
      </c>
      <c r="P23" s="47">
        <v>67.5100999362109</v>
      </c>
      <c r="Q23" s="58" t="s">
        <v>124</v>
      </c>
      <c r="R23" s="66">
        <f t="shared" si="2"/>
        <v>53.2173049968105</v>
      </c>
      <c r="S23" s="60" t="s">
        <v>125</v>
      </c>
      <c r="T23" s="61" t="s">
        <v>126</v>
      </c>
      <c r="U23" s="92"/>
      <c r="V23" s="5"/>
      <c r="W23" s="92"/>
      <c r="X23" s="5"/>
      <c r="Y23" s="67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</row>
    <row r="24" s="3" customFormat="1" ht="86" customHeight="1" spans="1:375">
      <c r="A24" s="43">
        <v>21</v>
      </c>
      <c r="B24" s="52" t="s">
        <v>127</v>
      </c>
      <c r="C24" s="52">
        <v>8250310393</v>
      </c>
      <c r="D24" s="52" t="s">
        <v>22</v>
      </c>
      <c r="E24" s="63">
        <v>60</v>
      </c>
      <c r="F24" s="48">
        <v>8</v>
      </c>
      <c r="G24" s="53" t="s">
        <v>128</v>
      </c>
      <c r="H24" s="50">
        <f t="shared" si="0"/>
        <v>53.125</v>
      </c>
      <c r="I24" s="63">
        <v>91.75</v>
      </c>
      <c r="J24" s="52" t="s">
        <v>24</v>
      </c>
      <c r="K24" s="53">
        <v>0</v>
      </c>
      <c r="L24" s="91" t="s">
        <v>52</v>
      </c>
      <c r="M24" s="53">
        <v>0</v>
      </c>
      <c r="N24" s="91" t="s">
        <v>52</v>
      </c>
      <c r="O24" s="121">
        <f t="shared" si="1"/>
        <v>55.05</v>
      </c>
      <c r="P24" s="47">
        <v>19.7320859026154</v>
      </c>
      <c r="Q24" s="138" t="s">
        <v>129</v>
      </c>
      <c r="R24" s="66">
        <f t="shared" si="2"/>
        <v>53.1878542951308</v>
      </c>
      <c r="S24" s="60" t="s">
        <v>130</v>
      </c>
      <c r="T24" s="137" t="s">
        <v>131</v>
      </c>
      <c r="U24" s="92"/>
      <c r="V24" s="5"/>
      <c r="W24" s="92"/>
      <c r="X24" s="5"/>
      <c r="Y24" s="67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</row>
    <row r="25" s="3" customFormat="1" ht="86" customHeight="1" spans="1:375">
      <c r="A25" s="43">
        <v>22</v>
      </c>
      <c r="B25" s="52" t="s">
        <v>132</v>
      </c>
      <c r="C25" s="52">
        <v>8250310375</v>
      </c>
      <c r="D25" s="52" t="s">
        <v>22</v>
      </c>
      <c r="E25" s="63">
        <v>60</v>
      </c>
      <c r="F25" s="48">
        <v>2</v>
      </c>
      <c r="G25" s="52" t="s">
        <v>51</v>
      </c>
      <c r="H25" s="50">
        <f t="shared" si="0"/>
        <v>48.4375</v>
      </c>
      <c r="I25" s="63">
        <v>91.58</v>
      </c>
      <c r="J25" s="52" t="s">
        <v>24</v>
      </c>
      <c r="K25" s="53">
        <v>0</v>
      </c>
      <c r="L25" s="52" t="s">
        <v>33</v>
      </c>
      <c r="M25" s="53">
        <v>0</v>
      </c>
      <c r="N25" s="52" t="s">
        <v>33</v>
      </c>
      <c r="O25" s="121">
        <f t="shared" si="1"/>
        <v>54.948</v>
      </c>
      <c r="P25" s="47">
        <v>25.5156283223474</v>
      </c>
      <c r="Q25" s="58" t="s">
        <v>133</v>
      </c>
      <c r="R25" s="66">
        <f t="shared" si="2"/>
        <v>53.1508564161174</v>
      </c>
      <c r="S25" s="60" t="s">
        <v>134</v>
      </c>
      <c r="T25" s="61" t="s">
        <v>98</v>
      </c>
      <c r="U25" s="1"/>
      <c r="V25" s="5"/>
      <c r="W25" s="1"/>
      <c r="X25" s="5"/>
      <c r="Y25" s="67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</row>
    <row r="26" s="3" customFormat="1" ht="86" customHeight="1" spans="1:375">
      <c r="A26" s="43">
        <v>23</v>
      </c>
      <c r="B26" s="123" t="s">
        <v>135</v>
      </c>
      <c r="C26" s="139">
        <v>8250310343</v>
      </c>
      <c r="D26" s="140" t="s">
        <v>89</v>
      </c>
      <c r="E26" s="141">
        <v>60</v>
      </c>
      <c r="F26" s="84">
        <v>0</v>
      </c>
      <c r="G26" s="85" t="s">
        <v>136</v>
      </c>
      <c r="H26" s="50">
        <f t="shared" si="0"/>
        <v>46.875</v>
      </c>
      <c r="I26" s="47">
        <v>89.5</v>
      </c>
      <c r="J26" s="85" t="s">
        <v>45</v>
      </c>
      <c r="K26" s="87">
        <v>0</v>
      </c>
      <c r="L26" s="85"/>
      <c r="M26" s="87">
        <v>0</v>
      </c>
      <c r="N26" s="85"/>
      <c r="O26" s="121">
        <f t="shared" si="1"/>
        <v>53.7</v>
      </c>
      <c r="P26" s="47">
        <v>49.4365298745482</v>
      </c>
      <c r="Q26" s="142" t="s">
        <v>137</v>
      </c>
      <c r="R26" s="59">
        <f t="shared" si="2"/>
        <v>53.1455764937274</v>
      </c>
      <c r="S26" s="60" t="s">
        <v>138</v>
      </c>
      <c r="T26" s="61" t="s">
        <v>103</v>
      </c>
      <c r="Y26" s="4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</row>
    <row r="27" s="3" customFormat="1" ht="86" customHeight="1" spans="1:375">
      <c r="A27" s="43">
        <v>24</v>
      </c>
      <c r="B27" s="123" t="s">
        <v>139</v>
      </c>
      <c r="C27" s="143">
        <v>8250310339</v>
      </c>
      <c r="D27" s="140" t="s">
        <v>89</v>
      </c>
      <c r="E27" s="141">
        <v>60</v>
      </c>
      <c r="F27" s="84">
        <v>4</v>
      </c>
      <c r="G27" s="85" t="s">
        <v>140</v>
      </c>
      <c r="H27" s="50">
        <f t="shared" si="0"/>
        <v>50</v>
      </c>
      <c r="I27" s="47">
        <v>87.6153846153846</v>
      </c>
      <c r="J27" s="85" t="s">
        <v>45</v>
      </c>
      <c r="K27" s="87">
        <v>0</v>
      </c>
      <c r="L27" s="85"/>
      <c r="M27" s="87">
        <v>0</v>
      </c>
      <c r="N27" s="85"/>
      <c r="O27" s="121">
        <f t="shared" si="1"/>
        <v>52.5692307692308</v>
      </c>
      <c r="P27" s="47">
        <v>65.1371465022326</v>
      </c>
      <c r="Q27" s="142" t="s">
        <v>141</v>
      </c>
      <c r="R27" s="59">
        <f t="shared" si="2"/>
        <v>53.0691650174194</v>
      </c>
      <c r="S27" s="60" t="s">
        <v>142</v>
      </c>
      <c r="T27" s="61" t="s">
        <v>116</v>
      </c>
      <c r="Y27" s="4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</row>
    <row r="28" s="4" customFormat="1" ht="86" customHeight="1" spans="1:375">
      <c r="A28" s="43">
        <v>25</v>
      </c>
      <c r="B28" s="144" t="s">
        <v>143</v>
      </c>
      <c r="C28" s="145">
        <v>8250310338</v>
      </c>
      <c r="D28" s="146" t="s">
        <v>22</v>
      </c>
      <c r="E28" s="47">
        <v>60</v>
      </c>
      <c r="F28" s="102">
        <v>6</v>
      </c>
      <c r="G28" s="119" t="s">
        <v>144</v>
      </c>
      <c r="H28" s="50">
        <f t="shared" si="0"/>
        <v>51.5625</v>
      </c>
      <c r="I28" s="47">
        <v>88.1538461538462</v>
      </c>
      <c r="J28" s="49" t="s">
        <v>24</v>
      </c>
      <c r="K28" s="87">
        <v>0</v>
      </c>
      <c r="L28" s="49"/>
      <c r="M28" s="120">
        <v>0</v>
      </c>
      <c r="N28" s="49"/>
      <c r="O28" s="121">
        <f t="shared" si="1"/>
        <v>52.8923076923077</v>
      </c>
      <c r="P28" s="47">
        <v>56.6319370614501</v>
      </c>
      <c r="Q28" s="147" t="s">
        <v>145</v>
      </c>
      <c r="R28" s="59">
        <f t="shared" si="2"/>
        <v>53.0127987761494</v>
      </c>
      <c r="S28" s="60" t="s">
        <v>146</v>
      </c>
      <c r="T28" s="61" t="s">
        <v>121</v>
      </c>
      <c r="U28" s="3"/>
      <c r="V28" s="3"/>
      <c r="W28" s="3"/>
      <c r="X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</row>
    <row r="29" s="3" customFormat="1" ht="86" customHeight="1" spans="1:375">
      <c r="A29" s="43">
        <v>26</v>
      </c>
      <c r="B29" s="44" t="s">
        <v>147</v>
      </c>
      <c r="C29" s="45">
        <v>8250310349</v>
      </c>
      <c r="D29" s="46" t="s">
        <v>22</v>
      </c>
      <c r="E29" s="47">
        <v>60</v>
      </c>
      <c r="F29" s="102">
        <v>2</v>
      </c>
      <c r="G29" s="49" t="s">
        <v>148</v>
      </c>
      <c r="H29" s="50">
        <f t="shared" si="0"/>
        <v>48.4375</v>
      </c>
      <c r="I29" s="47">
        <v>89.5714285714286</v>
      </c>
      <c r="J29" s="52" t="s">
        <v>24</v>
      </c>
      <c r="K29" s="87">
        <v>0</v>
      </c>
      <c r="L29" s="52"/>
      <c r="M29" s="87">
        <v>0</v>
      </c>
      <c r="N29" s="52"/>
      <c r="O29" s="121">
        <f t="shared" si="1"/>
        <v>53.7428571428572</v>
      </c>
      <c r="P29" s="47">
        <v>41.9944716138635</v>
      </c>
      <c r="Q29" s="148" t="s">
        <v>149</v>
      </c>
      <c r="R29" s="59">
        <f t="shared" si="2"/>
        <v>52.8901700092647</v>
      </c>
      <c r="S29" s="60" t="s">
        <v>150</v>
      </c>
      <c r="T29" s="61" t="s">
        <v>126</v>
      </c>
      <c r="Y29" s="4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</row>
    <row r="30" s="3" customFormat="1" ht="86" customHeight="1" spans="1:375">
      <c r="A30" s="43">
        <v>27</v>
      </c>
      <c r="B30" s="44" t="s">
        <v>151</v>
      </c>
      <c r="C30" s="68">
        <v>8250310326</v>
      </c>
      <c r="D30" s="69" t="s">
        <v>22</v>
      </c>
      <c r="E30" s="149">
        <v>60</v>
      </c>
      <c r="F30" s="150">
        <v>2</v>
      </c>
      <c r="G30" s="72" t="s">
        <v>152</v>
      </c>
      <c r="H30" s="73">
        <f t="shared" si="0"/>
        <v>48.4375</v>
      </c>
      <c r="I30" s="130">
        <v>86.62</v>
      </c>
      <c r="J30" s="72" t="s">
        <v>24</v>
      </c>
      <c r="K30" s="75">
        <v>0</v>
      </c>
      <c r="L30" s="72" t="s">
        <v>33</v>
      </c>
      <c r="M30" s="75">
        <v>0</v>
      </c>
      <c r="N30" s="72" t="s">
        <v>33</v>
      </c>
      <c r="O30" s="131">
        <f t="shared" si="1"/>
        <v>51.972</v>
      </c>
      <c r="P30" s="47">
        <v>72.0051031256645</v>
      </c>
      <c r="Q30" s="58" t="s">
        <v>153</v>
      </c>
      <c r="R30" s="66">
        <f t="shared" si="2"/>
        <v>52.7969301562832</v>
      </c>
      <c r="S30" s="60" t="s">
        <v>154</v>
      </c>
      <c r="T30" s="68" t="s">
        <v>155</v>
      </c>
      <c r="U30" s="6"/>
      <c r="V30" s="6"/>
      <c r="W30" s="6"/>
      <c r="X30" s="6"/>
      <c r="Y30" s="7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</row>
    <row r="31" s="3" customFormat="1" ht="86" customHeight="1" spans="1:375">
      <c r="A31" s="43">
        <v>28</v>
      </c>
      <c r="B31" s="134" t="s">
        <v>156</v>
      </c>
      <c r="C31" s="133">
        <v>8250310367</v>
      </c>
      <c r="D31" s="151" t="s">
        <v>108</v>
      </c>
      <c r="E31" s="83">
        <v>60</v>
      </c>
      <c r="F31" s="135">
        <v>-2</v>
      </c>
      <c r="G31" s="134" t="s">
        <v>157</v>
      </c>
      <c r="H31" s="50">
        <f t="shared" si="0"/>
        <v>45.3125</v>
      </c>
      <c r="I31" s="47">
        <v>89.5833333333333</v>
      </c>
      <c r="J31" s="86" t="s">
        <v>45</v>
      </c>
      <c r="K31" s="104">
        <v>0</v>
      </c>
      <c r="L31" s="104"/>
      <c r="M31" s="53">
        <v>0</v>
      </c>
      <c r="N31" s="104"/>
      <c r="O31" s="121">
        <f t="shared" si="1"/>
        <v>53.75</v>
      </c>
      <c r="P31" s="47">
        <v>42.5260472039124</v>
      </c>
      <c r="Q31" s="122" t="s">
        <v>158</v>
      </c>
      <c r="R31" s="59">
        <f t="shared" si="2"/>
        <v>52.7669273601956</v>
      </c>
      <c r="S31" s="60" t="s">
        <v>159</v>
      </c>
      <c r="T31" s="137" t="s">
        <v>131</v>
      </c>
      <c r="Y31" s="4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</row>
    <row r="32" s="3" customFormat="1" ht="86" customHeight="1" spans="1:375">
      <c r="A32" s="43">
        <v>29</v>
      </c>
      <c r="B32" s="44" t="s">
        <v>160</v>
      </c>
      <c r="C32" s="68">
        <v>8250310329</v>
      </c>
      <c r="D32" s="69" t="s">
        <v>22</v>
      </c>
      <c r="E32" s="149">
        <v>60</v>
      </c>
      <c r="F32" s="150">
        <v>10</v>
      </c>
      <c r="G32" s="72" t="s">
        <v>161</v>
      </c>
      <c r="H32" s="73">
        <f t="shared" si="0"/>
        <v>54.6875</v>
      </c>
      <c r="I32" s="130">
        <v>90.42</v>
      </c>
      <c r="J32" s="72" t="s">
        <v>24</v>
      </c>
      <c r="K32" s="75">
        <v>0</v>
      </c>
      <c r="L32" s="72" t="s">
        <v>33</v>
      </c>
      <c r="M32" s="75">
        <f>1.667/46.7*100</f>
        <v>3.56959314775161</v>
      </c>
      <c r="N32" s="72" t="s">
        <v>162</v>
      </c>
      <c r="O32" s="131">
        <f t="shared" si="1"/>
        <v>54.9659186295503</v>
      </c>
      <c r="P32" s="47">
        <v>7.97363385073357</v>
      </c>
      <c r="Q32" s="58" t="s">
        <v>163</v>
      </c>
      <c r="R32" s="66">
        <f t="shared" si="2"/>
        <v>52.6023834591319</v>
      </c>
      <c r="S32" s="60" t="s">
        <v>164</v>
      </c>
      <c r="T32" s="68" t="s">
        <v>165</v>
      </c>
      <c r="U32" s="6"/>
      <c r="V32" s="6"/>
      <c r="W32" s="6"/>
      <c r="X32" s="6"/>
      <c r="Y32" s="79"/>
      <c r="AA32" s="2"/>
    </row>
    <row r="33" s="3" customFormat="1" ht="86" customHeight="1" spans="1:375">
      <c r="A33" s="43">
        <v>30</v>
      </c>
      <c r="B33" s="52" t="s">
        <v>166</v>
      </c>
      <c r="C33" s="52">
        <v>8250310385</v>
      </c>
      <c r="D33" s="62" t="s">
        <v>22</v>
      </c>
      <c r="E33" s="63">
        <v>60</v>
      </c>
      <c r="F33" s="48">
        <v>6</v>
      </c>
      <c r="G33" s="152" t="s">
        <v>167</v>
      </c>
      <c r="H33" s="50">
        <f t="shared" si="0"/>
        <v>51.5625</v>
      </c>
      <c r="I33" s="63">
        <v>88.08</v>
      </c>
      <c r="J33" s="90" t="s">
        <v>24</v>
      </c>
      <c r="K33" s="53">
        <v>0</v>
      </c>
      <c r="L33" s="91" t="s">
        <v>52</v>
      </c>
      <c r="M33" s="53">
        <v>0</v>
      </c>
      <c r="N33" s="91" t="s">
        <v>52</v>
      </c>
      <c r="O33" s="121">
        <f t="shared" si="1"/>
        <v>52.848</v>
      </c>
      <c r="P33" s="47">
        <v>42.5260472039124</v>
      </c>
      <c r="Q33" s="58" t="s">
        <v>168</v>
      </c>
      <c r="R33" s="66">
        <f t="shared" si="2"/>
        <v>52.2676273601956</v>
      </c>
      <c r="S33" s="60" t="s">
        <v>169</v>
      </c>
      <c r="T33" s="137" t="s">
        <v>170</v>
      </c>
      <c r="U33" s="92"/>
      <c r="V33" s="5"/>
      <c r="W33" s="92"/>
      <c r="X33" s="5"/>
      <c r="Y33" s="67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</row>
    <row r="34" s="3" customFormat="1" ht="86" customHeight="1" spans="1:375">
      <c r="A34" s="43">
        <v>31</v>
      </c>
      <c r="B34" s="52" t="s">
        <v>171</v>
      </c>
      <c r="C34" s="52">
        <v>8250310374</v>
      </c>
      <c r="D34" s="62" t="s">
        <v>22</v>
      </c>
      <c r="E34" s="63">
        <v>60</v>
      </c>
      <c r="F34" s="48">
        <v>4</v>
      </c>
      <c r="G34" s="52" t="s">
        <v>172</v>
      </c>
      <c r="H34" s="50">
        <f t="shared" si="0"/>
        <v>50</v>
      </c>
      <c r="I34" s="63">
        <v>89</v>
      </c>
      <c r="J34" s="52" t="s">
        <v>24</v>
      </c>
      <c r="K34" s="53">
        <v>0</v>
      </c>
      <c r="L34" s="52" t="s">
        <v>33</v>
      </c>
      <c r="M34" s="53">
        <v>0</v>
      </c>
      <c r="N34" s="52" t="s">
        <v>33</v>
      </c>
      <c r="O34" s="121">
        <f t="shared" si="1"/>
        <v>53.4</v>
      </c>
      <c r="P34" s="47">
        <v>34.0208377631299</v>
      </c>
      <c r="Q34" s="58" t="s">
        <v>173</v>
      </c>
      <c r="R34" s="66">
        <f t="shared" si="2"/>
        <v>52.2610418881565</v>
      </c>
      <c r="S34" s="60" t="s">
        <v>174</v>
      </c>
      <c r="T34" s="61" t="s">
        <v>155</v>
      </c>
      <c r="U34" s="1"/>
      <c r="V34" s="5"/>
      <c r="W34" s="1"/>
      <c r="X34" s="5"/>
      <c r="Y34" s="67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</row>
    <row r="35" s="3" customFormat="1" ht="86" customHeight="1" spans="1:375">
      <c r="A35" s="43">
        <v>32</v>
      </c>
      <c r="B35" s="123" t="s">
        <v>175</v>
      </c>
      <c r="C35" s="139">
        <v>8250310344</v>
      </c>
      <c r="D35" s="140" t="s">
        <v>89</v>
      </c>
      <c r="E35" s="141">
        <v>60</v>
      </c>
      <c r="F35" s="84">
        <v>14</v>
      </c>
      <c r="G35" s="85" t="s">
        <v>176</v>
      </c>
      <c r="H35" s="50">
        <f t="shared" si="0"/>
        <v>57.8125</v>
      </c>
      <c r="I35" s="47">
        <v>90.6666666666667</v>
      </c>
      <c r="J35" s="85" t="s">
        <v>45</v>
      </c>
      <c r="K35" s="87">
        <v>0</v>
      </c>
      <c r="L35" s="85"/>
      <c r="M35" s="87">
        <v>0</v>
      </c>
      <c r="N35" s="85"/>
      <c r="O35" s="121">
        <f t="shared" si="1"/>
        <v>54.4</v>
      </c>
      <c r="P35" s="47">
        <v>7.97363385073357</v>
      </c>
      <c r="Q35" s="142" t="s">
        <v>177</v>
      </c>
      <c r="R35" s="59">
        <f t="shared" si="2"/>
        <v>52.2493066925367</v>
      </c>
      <c r="S35" s="60" t="s">
        <v>178</v>
      </c>
      <c r="T35" s="61" t="s">
        <v>98</v>
      </c>
      <c r="Y35" s="4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</row>
    <row r="36" s="3" customFormat="1" ht="86" customHeight="1" spans="1:375">
      <c r="A36" s="43">
        <v>33</v>
      </c>
      <c r="B36" s="80" t="s">
        <v>179</v>
      </c>
      <c r="C36" s="81">
        <v>8250310363</v>
      </c>
      <c r="D36" s="82" t="s">
        <v>43</v>
      </c>
      <c r="E36" s="83">
        <v>60</v>
      </c>
      <c r="F36" s="84">
        <v>20</v>
      </c>
      <c r="G36" s="85" t="s">
        <v>180</v>
      </c>
      <c r="H36" s="50">
        <f t="shared" si="0"/>
        <v>62.5</v>
      </c>
      <c r="I36" s="47">
        <v>89.4166666666667</v>
      </c>
      <c r="J36" s="86" t="s">
        <v>45</v>
      </c>
      <c r="K36" s="87">
        <v>0</v>
      </c>
      <c r="L36" s="85"/>
      <c r="M36" s="53">
        <v>0</v>
      </c>
      <c r="N36" s="104"/>
      <c r="O36" s="121">
        <f t="shared" si="1"/>
        <v>53.65</v>
      </c>
      <c r="P36" s="47">
        <v>15.4794811822241</v>
      </c>
      <c r="Q36" s="142" t="s">
        <v>181</v>
      </c>
      <c r="R36" s="59">
        <f t="shared" si="2"/>
        <v>52.1839740591112</v>
      </c>
      <c r="S36" s="60" t="s">
        <v>182</v>
      </c>
      <c r="T36" s="137" t="s">
        <v>170</v>
      </c>
      <c r="Y36" s="4"/>
    </row>
    <row r="37" s="3" customFormat="1" ht="86" customHeight="1" spans="1:375">
      <c r="A37" s="43">
        <v>34</v>
      </c>
      <c r="B37" s="52" t="s">
        <v>183</v>
      </c>
      <c r="C37" s="52">
        <v>8250310397</v>
      </c>
      <c r="D37" s="62" t="s">
        <v>22</v>
      </c>
      <c r="E37" s="63">
        <v>60</v>
      </c>
      <c r="F37" s="48">
        <v>4</v>
      </c>
      <c r="G37" s="53" t="s">
        <v>31</v>
      </c>
      <c r="H37" s="50">
        <f t="shared" si="0"/>
        <v>50</v>
      </c>
      <c r="I37" s="63">
        <v>88.92</v>
      </c>
      <c r="J37" s="52" t="s">
        <v>24</v>
      </c>
      <c r="K37" s="53">
        <v>0</v>
      </c>
      <c r="L37" s="91" t="s">
        <v>52</v>
      </c>
      <c r="M37" s="53">
        <v>0</v>
      </c>
      <c r="N37" s="91" t="s">
        <v>52</v>
      </c>
      <c r="O37" s="121">
        <f t="shared" si="1"/>
        <v>53.352</v>
      </c>
      <c r="P37" s="47">
        <v>30.2998086327876</v>
      </c>
      <c r="Q37" s="138" t="s">
        <v>184</v>
      </c>
      <c r="R37" s="66">
        <f t="shared" si="2"/>
        <v>52.0317904316394</v>
      </c>
      <c r="S37" s="60" t="s">
        <v>185</v>
      </c>
      <c r="T37" s="61" t="s">
        <v>186</v>
      </c>
      <c r="U37" s="92"/>
      <c r="V37" s="5"/>
      <c r="W37" s="92"/>
      <c r="X37" s="5"/>
      <c r="Y37" s="67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</row>
    <row r="38" s="3" customFormat="1" ht="86" customHeight="1" spans="1:375">
      <c r="A38" s="43">
        <v>35</v>
      </c>
      <c r="B38" s="44" t="s">
        <v>187</v>
      </c>
      <c r="C38" s="68">
        <v>8250310327</v>
      </c>
      <c r="D38" s="69" t="s">
        <v>22</v>
      </c>
      <c r="E38" s="149">
        <v>60</v>
      </c>
      <c r="F38" s="150">
        <v>4</v>
      </c>
      <c r="G38" s="72" t="s">
        <v>188</v>
      </c>
      <c r="H38" s="73">
        <f t="shared" si="0"/>
        <v>50</v>
      </c>
      <c r="I38" s="130">
        <v>90.5</v>
      </c>
      <c r="J38" s="72" t="s">
        <v>24</v>
      </c>
      <c r="K38" s="75">
        <v>0</v>
      </c>
      <c r="L38" s="72" t="s">
        <v>33</v>
      </c>
      <c r="M38" s="75">
        <v>0</v>
      </c>
      <c r="N38" s="72" t="s">
        <v>33</v>
      </c>
      <c r="O38" s="131">
        <f t="shared" si="1"/>
        <v>54.3</v>
      </c>
      <c r="P38" s="47">
        <v>12.4686370401871</v>
      </c>
      <c r="Q38" s="58" t="s">
        <v>189</v>
      </c>
      <c r="R38" s="66">
        <f t="shared" si="2"/>
        <v>51.9934318520094</v>
      </c>
      <c r="S38" s="60" t="s">
        <v>190</v>
      </c>
      <c r="T38" s="68" t="s">
        <v>191</v>
      </c>
      <c r="U38" s="6"/>
      <c r="V38" s="6"/>
      <c r="W38" s="6"/>
      <c r="X38" s="6"/>
      <c r="Y38" s="79"/>
      <c r="Z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</row>
    <row r="39" s="1" customFormat="1" ht="86" customHeight="1" spans="1:375">
      <c r="A39" s="43">
        <v>36</v>
      </c>
      <c r="B39" s="44" t="s">
        <v>192</v>
      </c>
      <c r="C39" s="45">
        <v>8250310347</v>
      </c>
      <c r="D39" s="46" t="s">
        <v>22</v>
      </c>
      <c r="E39" s="63">
        <v>60</v>
      </c>
      <c r="F39" s="48">
        <v>-2</v>
      </c>
      <c r="G39" s="49" t="s">
        <v>193</v>
      </c>
      <c r="H39" s="50">
        <f t="shared" si="0"/>
        <v>45.3125</v>
      </c>
      <c r="I39" s="47">
        <v>88.0769230769231</v>
      </c>
      <c r="J39" s="52" t="s">
        <v>24</v>
      </c>
      <c r="K39" s="87">
        <v>0</v>
      </c>
      <c r="L39" s="52"/>
      <c r="M39" s="87">
        <v>0</v>
      </c>
      <c r="N39" s="52"/>
      <c r="O39" s="121">
        <f t="shared" si="1"/>
        <v>52.8461538461539</v>
      </c>
      <c r="P39" s="47">
        <v>42.5260472039124</v>
      </c>
      <c r="Q39" s="58" t="s">
        <v>194</v>
      </c>
      <c r="R39" s="59">
        <f t="shared" si="2"/>
        <v>51.9534658217341</v>
      </c>
      <c r="S39" s="60" t="s">
        <v>195</v>
      </c>
      <c r="T39" s="61" t="s">
        <v>155</v>
      </c>
      <c r="U39" s="4"/>
      <c r="V39" s="3"/>
      <c r="W39" s="3"/>
      <c r="X39" s="3"/>
      <c r="Y39" s="4"/>
      <c r="Z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</row>
    <row r="40" s="3" customFormat="1" ht="86" customHeight="1" spans="1:375">
      <c r="A40" s="43">
        <v>37</v>
      </c>
      <c r="B40" s="44" t="s">
        <v>196</v>
      </c>
      <c r="C40" s="68">
        <v>8250310328</v>
      </c>
      <c r="D40" s="69" t="s">
        <v>22</v>
      </c>
      <c r="E40" s="149">
        <v>60</v>
      </c>
      <c r="F40" s="150">
        <v>-2</v>
      </c>
      <c r="G40" s="72" t="s">
        <v>197</v>
      </c>
      <c r="H40" s="73">
        <f t="shared" si="0"/>
        <v>45.3125</v>
      </c>
      <c r="I40" s="130">
        <v>89.5</v>
      </c>
      <c r="J40" s="72" t="s">
        <v>24</v>
      </c>
      <c r="K40" s="75">
        <f>3.33/45*100</f>
        <v>7.4</v>
      </c>
      <c r="L40" s="72" t="s">
        <v>198</v>
      </c>
      <c r="M40" s="75">
        <v>0</v>
      </c>
      <c r="N40" s="72" t="s">
        <v>33</v>
      </c>
      <c r="O40" s="131">
        <f t="shared" si="1"/>
        <v>55.18</v>
      </c>
      <c r="P40" s="47">
        <v>0</v>
      </c>
      <c r="Q40" s="58" t="s">
        <v>33</v>
      </c>
      <c r="R40" s="66">
        <f t="shared" si="2"/>
        <v>51.927625</v>
      </c>
      <c r="S40" s="60" t="s">
        <v>199</v>
      </c>
      <c r="T40" s="68" t="s">
        <v>200</v>
      </c>
      <c r="U40" s="6"/>
      <c r="V40" s="6"/>
      <c r="W40" s="6"/>
      <c r="X40" s="6"/>
      <c r="Y40" s="79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</row>
    <row r="41" s="3" customFormat="1" ht="86" customHeight="1" spans="1:375">
      <c r="A41" s="43">
        <v>38</v>
      </c>
      <c r="B41" s="44" t="s">
        <v>201</v>
      </c>
      <c r="C41" s="61">
        <v>8250310359</v>
      </c>
      <c r="D41" s="46" t="s">
        <v>22</v>
      </c>
      <c r="E41" s="47">
        <v>60</v>
      </c>
      <c r="F41" s="102">
        <v>4</v>
      </c>
      <c r="G41" s="49" t="s">
        <v>202</v>
      </c>
      <c r="H41" s="50">
        <f t="shared" si="0"/>
        <v>50</v>
      </c>
      <c r="I41" s="47">
        <v>84.9230769230769</v>
      </c>
      <c r="J41" s="49" t="s">
        <v>24</v>
      </c>
      <c r="K41" s="87">
        <v>0</v>
      </c>
      <c r="L41" s="49"/>
      <c r="M41" s="53">
        <v>0</v>
      </c>
      <c r="N41" s="128"/>
      <c r="O41" s="121">
        <f t="shared" si="1"/>
        <v>50.9538461538461</v>
      </c>
      <c r="P41" s="47">
        <v>70.7633425473102</v>
      </c>
      <c r="Q41" s="153" t="s">
        <v>203</v>
      </c>
      <c r="R41" s="59">
        <f t="shared" si="2"/>
        <v>51.896628665827</v>
      </c>
      <c r="S41" s="60" t="s">
        <v>204</v>
      </c>
      <c r="T41" s="61" t="s">
        <v>186</v>
      </c>
      <c r="Y41" s="4"/>
    </row>
    <row r="42" s="3" customFormat="1" ht="86" customHeight="1" spans="1:375">
      <c r="A42" s="43">
        <v>39</v>
      </c>
      <c r="B42" s="52" t="s">
        <v>205</v>
      </c>
      <c r="C42" s="52">
        <v>8250310394</v>
      </c>
      <c r="D42" s="62" t="s">
        <v>22</v>
      </c>
      <c r="E42" s="63">
        <v>60</v>
      </c>
      <c r="F42" s="53">
        <v>0</v>
      </c>
      <c r="G42" s="53" t="s">
        <v>57</v>
      </c>
      <c r="H42" s="50">
        <f t="shared" si="0"/>
        <v>46.875</v>
      </c>
      <c r="I42" s="63">
        <v>86.5</v>
      </c>
      <c r="J42" s="52" t="s">
        <v>24</v>
      </c>
      <c r="K42" s="53">
        <f>6.67/45*100</f>
        <v>14.8222222222222</v>
      </c>
      <c r="L42" s="52" t="s">
        <v>206</v>
      </c>
      <c r="M42" s="53">
        <v>0</v>
      </c>
      <c r="N42" s="91" t="s">
        <v>52</v>
      </c>
      <c r="O42" s="121">
        <f t="shared" si="1"/>
        <v>54.8644444444444</v>
      </c>
      <c r="P42" s="47">
        <v>0</v>
      </c>
      <c r="Q42" s="154" t="s">
        <v>52</v>
      </c>
      <c r="R42" s="66">
        <f t="shared" si="2"/>
        <v>51.72175</v>
      </c>
      <c r="S42" s="60" t="s">
        <v>207</v>
      </c>
      <c r="T42" s="61" t="s">
        <v>208</v>
      </c>
      <c r="U42" s="92"/>
      <c r="V42" s="5"/>
      <c r="W42" s="92"/>
      <c r="X42" s="5"/>
      <c r="Y42" s="67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</row>
    <row r="43" s="3" customFormat="1" ht="86" customHeight="1" spans="1:375">
      <c r="A43" s="43">
        <v>40</v>
      </c>
      <c r="B43" s="44" t="s">
        <v>209</v>
      </c>
      <c r="C43" s="68">
        <v>8250310324</v>
      </c>
      <c r="D43" s="69" t="s">
        <v>22</v>
      </c>
      <c r="E43" s="149">
        <v>60</v>
      </c>
      <c r="F43" s="150">
        <v>0</v>
      </c>
      <c r="G43" s="72" t="s">
        <v>95</v>
      </c>
      <c r="H43" s="73">
        <f t="shared" si="0"/>
        <v>46.875</v>
      </c>
      <c r="I43" s="130">
        <v>90.33</v>
      </c>
      <c r="J43" s="72" t="s">
        <v>24</v>
      </c>
      <c r="K43" s="75">
        <v>0</v>
      </c>
      <c r="L43" s="72" t="s">
        <v>33</v>
      </c>
      <c r="M43" s="75">
        <v>0</v>
      </c>
      <c r="N43" s="72" t="s">
        <v>33</v>
      </c>
      <c r="O43" s="131">
        <f t="shared" si="1"/>
        <v>54.198</v>
      </c>
      <c r="P43" s="47">
        <v>11.5160535828195</v>
      </c>
      <c r="Q43" s="58" t="s">
        <v>210</v>
      </c>
      <c r="R43" s="66">
        <f t="shared" si="2"/>
        <v>51.697752679141</v>
      </c>
      <c r="S43" s="60" t="s">
        <v>211</v>
      </c>
      <c r="T43" s="68" t="s">
        <v>212</v>
      </c>
      <c r="U43" s="6"/>
      <c r="V43" s="6"/>
      <c r="W43" s="6"/>
      <c r="X43" s="6"/>
      <c r="Y43" s="79"/>
      <c r="Z43" s="2"/>
      <c r="AA43" s="1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</row>
    <row r="44" s="3" customFormat="1" ht="86" customHeight="1" spans="1:375">
      <c r="A44" s="43">
        <v>41</v>
      </c>
      <c r="B44" s="44" t="s">
        <v>213</v>
      </c>
      <c r="C44" s="61">
        <v>8250310361</v>
      </c>
      <c r="D44" s="46" t="s">
        <v>22</v>
      </c>
      <c r="E44" s="47">
        <v>60</v>
      </c>
      <c r="F44" s="102">
        <v>10</v>
      </c>
      <c r="G44" s="49" t="s">
        <v>214</v>
      </c>
      <c r="H44" s="50">
        <f t="shared" si="0"/>
        <v>54.6875</v>
      </c>
      <c r="I44" s="47">
        <v>88.25</v>
      </c>
      <c r="J44" s="49" t="s">
        <v>24</v>
      </c>
      <c r="K44" s="87">
        <v>0</v>
      </c>
      <c r="L44" s="49"/>
      <c r="M44" s="53">
        <v>0</v>
      </c>
      <c r="N44" s="49"/>
      <c r="O44" s="121">
        <f t="shared" si="1"/>
        <v>52.95</v>
      </c>
      <c r="P44" s="47">
        <v>25.5156283223474</v>
      </c>
      <c r="Q44" s="122" t="s">
        <v>215</v>
      </c>
      <c r="R44" s="59">
        <f t="shared" si="2"/>
        <v>51.6651564161174</v>
      </c>
      <c r="S44" s="60" t="s">
        <v>216</v>
      </c>
      <c r="T44" s="61" t="s">
        <v>208</v>
      </c>
      <c r="Y44" s="4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</row>
    <row r="45" s="3" customFormat="1" ht="86" customHeight="1" spans="1:375">
      <c r="A45" s="43">
        <v>42</v>
      </c>
      <c r="B45" s="52" t="s">
        <v>217</v>
      </c>
      <c r="C45" s="52">
        <v>8250310383</v>
      </c>
      <c r="D45" s="62" t="s">
        <v>22</v>
      </c>
      <c r="E45" s="63">
        <v>60</v>
      </c>
      <c r="F45" s="48">
        <v>2</v>
      </c>
      <c r="G45" s="53" t="s">
        <v>51</v>
      </c>
      <c r="H45" s="50">
        <f t="shared" si="0"/>
        <v>48.4375</v>
      </c>
      <c r="I45" s="63">
        <v>90.83</v>
      </c>
      <c r="J45" s="90" t="s">
        <v>24</v>
      </c>
      <c r="K45" s="53">
        <v>0</v>
      </c>
      <c r="L45" s="91" t="s">
        <v>52</v>
      </c>
      <c r="M45" s="53">
        <v>0</v>
      </c>
      <c r="N45" s="91" t="s">
        <v>52</v>
      </c>
      <c r="O45" s="121">
        <f t="shared" si="1"/>
        <v>54.498</v>
      </c>
      <c r="P45" s="47">
        <v>0</v>
      </c>
      <c r="Q45" s="95"/>
      <c r="R45" s="155">
        <f t="shared" si="2"/>
        <v>51.470075</v>
      </c>
      <c r="S45" s="60" t="s">
        <v>218</v>
      </c>
      <c r="T45" s="61" t="s">
        <v>165</v>
      </c>
      <c r="U45" s="92"/>
      <c r="V45" s="5"/>
      <c r="W45" s="92"/>
      <c r="X45" s="5"/>
      <c r="Y45" s="67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</row>
    <row r="46" s="3" customFormat="1" ht="86" customHeight="1" spans="1:375">
      <c r="A46" s="43">
        <v>43</v>
      </c>
      <c r="B46" s="52" t="s">
        <v>219</v>
      </c>
      <c r="C46" s="52">
        <v>8250310395</v>
      </c>
      <c r="D46" s="62" t="s">
        <v>22</v>
      </c>
      <c r="E46" s="63">
        <v>60</v>
      </c>
      <c r="F46" s="48">
        <v>4</v>
      </c>
      <c r="G46" s="53" t="s">
        <v>220</v>
      </c>
      <c r="H46" s="50">
        <f t="shared" si="0"/>
        <v>50</v>
      </c>
      <c r="I46" s="63">
        <v>86.08</v>
      </c>
      <c r="J46" s="52" t="s">
        <v>24</v>
      </c>
      <c r="K46" s="53">
        <v>0</v>
      </c>
      <c r="L46" s="91" t="s">
        <v>52</v>
      </c>
      <c r="M46" s="53">
        <v>0</v>
      </c>
      <c r="N46" s="91" t="s">
        <v>52</v>
      </c>
      <c r="O46" s="121">
        <f t="shared" si="1"/>
        <v>51.648</v>
      </c>
      <c r="P46" s="47">
        <v>49.500318945354</v>
      </c>
      <c r="Q46" s="138" t="s">
        <v>221</v>
      </c>
      <c r="R46" s="66">
        <f t="shared" si="2"/>
        <v>51.4582159472677</v>
      </c>
      <c r="S46" s="60" t="s">
        <v>222</v>
      </c>
      <c r="T46" s="61" t="s">
        <v>223</v>
      </c>
      <c r="U46" s="92"/>
      <c r="V46" s="5"/>
      <c r="W46" s="92"/>
      <c r="X46" s="5"/>
      <c r="Y46" s="67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</row>
    <row r="47" s="3" customFormat="1" ht="86" customHeight="1" spans="1:375">
      <c r="A47" s="43">
        <v>44</v>
      </c>
      <c r="B47" s="132" t="s">
        <v>224</v>
      </c>
      <c r="C47" s="156">
        <v>8250310348</v>
      </c>
      <c r="D47" s="151" t="s">
        <v>108</v>
      </c>
      <c r="E47" s="83">
        <v>60</v>
      </c>
      <c r="F47" s="135">
        <v>0</v>
      </c>
      <c r="G47" s="86" t="s">
        <v>44</v>
      </c>
      <c r="H47" s="50">
        <f t="shared" si="0"/>
        <v>46.875</v>
      </c>
      <c r="I47" s="47">
        <v>90.5833333333333</v>
      </c>
      <c r="J47" s="86" t="s">
        <v>45</v>
      </c>
      <c r="K47" s="87">
        <v>0</v>
      </c>
      <c r="L47" s="104"/>
      <c r="M47" s="87">
        <v>0</v>
      </c>
      <c r="N47" s="49"/>
      <c r="O47" s="121">
        <f t="shared" si="1"/>
        <v>54.35</v>
      </c>
      <c r="P47" s="47">
        <v>0</v>
      </c>
      <c r="Q47" s="157"/>
      <c r="R47" s="59">
        <f t="shared" si="2"/>
        <v>51.25875</v>
      </c>
      <c r="S47" s="60" t="s">
        <v>225</v>
      </c>
      <c r="T47" s="61" t="s">
        <v>165</v>
      </c>
      <c r="Y47" s="4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</row>
    <row r="48" s="3" customFormat="1" ht="86" customHeight="1" spans="1:375">
      <c r="A48" s="43">
        <v>45</v>
      </c>
      <c r="B48" s="158" t="s">
        <v>226</v>
      </c>
      <c r="C48" s="159">
        <v>8250310337</v>
      </c>
      <c r="D48" s="160" t="s">
        <v>22</v>
      </c>
      <c r="E48" s="161">
        <v>60</v>
      </c>
      <c r="F48" s="162">
        <v>8</v>
      </c>
      <c r="G48" s="163" t="s">
        <v>227</v>
      </c>
      <c r="H48" s="50">
        <f t="shared" si="0"/>
        <v>53.125</v>
      </c>
      <c r="I48" s="47">
        <v>89.1666666666667</v>
      </c>
      <c r="J48" s="163" t="s">
        <v>24</v>
      </c>
      <c r="K48" s="164">
        <v>0</v>
      </c>
      <c r="L48" s="163"/>
      <c r="M48" s="165">
        <v>0</v>
      </c>
      <c r="N48" s="163"/>
      <c r="O48" s="121">
        <f t="shared" si="1"/>
        <v>53.5</v>
      </c>
      <c r="P48" s="47">
        <v>8.50520944078248</v>
      </c>
      <c r="Q48" s="166" t="s">
        <v>228</v>
      </c>
      <c r="R48" s="59">
        <f t="shared" si="2"/>
        <v>51.2315104720391</v>
      </c>
      <c r="S48" s="60" t="s">
        <v>229</v>
      </c>
      <c r="T48" s="167" t="s">
        <v>223</v>
      </c>
      <c r="V48" s="1"/>
      <c r="W48" s="1"/>
      <c r="X48" s="1"/>
      <c r="Y48" s="4"/>
    </row>
    <row r="49" s="5" customFormat="1" ht="86" customHeight="1" spans="1:375">
      <c r="A49" s="43">
        <v>46</v>
      </c>
      <c r="B49" s="168" t="s">
        <v>230</v>
      </c>
      <c r="C49" s="169">
        <v>8250310365</v>
      </c>
      <c r="D49" s="151" t="s">
        <v>108</v>
      </c>
      <c r="E49" s="83">
        <v>60</v>
      </c>
      <c r="F49" s="135">
        <v>12</v>
      </c>
      <c r="G49" s="134" t="s">
        <v>231</v>
      </c>
      <c r="H49" s="50">
        <f t="shared" si="0"/>
        <v>56.25</v>
      </c>
      <c r="I49" s="102">
        <v>86.25</v>
      </c>
      <c r="J49" s="86" t="s">
        <v>45</v>
      </c>
      <c r="K49" s="104">
        <v>0</v>
      </c>
      <c r="L49" s="104"/>
      <c r="M49" s="53">
        <v>0</v>
      </c>
      <c r="N49" s="85"/>
      <c r="O49" s="121">
        <f t="shared" si="1"/>
        <v>51.75</v>
      </c>
      <c r="P49" s="47">
        <v>34.0208377631299</v>
      </c>
      <c r="Q49" s="170" t="s">
        <v>232</v>
      </c>
      <c r="R49" s="59">
        <f t="shared" si="2"/>
        <v>51.0885418881565</v>
      </c>
      <c r="S49" s="60" t="s">
        <v>233</v>
      </c>
      <c r="T49" s="118" t="s">
        <v>191</v>
      </c>
      <c r="U49" s="3"/>
      <c r="V49" s="3"/>
      <c r="W49" s="3"/>
      <c r="X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</row>
    <row r="50" s="5" customFormat="1" ht="86" customHeight="1" spans="1:375">
      <c r="A50" s="43">
        <v>47</v>
      </c>
      <c r="B50" s="144" t="s">
        <v>234</v>
      </c>
      <c r="C50" s="97">
        <v>8250310350</v>
      </c>
      <c r="D50" s="46" t="s">
        <v>22</v>
      </c>
      <c r="E50" s="63">
        <v>60</v>
      </c>
      <c r="F50" s="48">
        <v>-2</v>
      </c>
      <c r="G50" s="49" t="s">
        <v>193</v>
      </c>
      <c r="H50" s="50">
        <f t="shared" si="0"/>
        <v>45.3125</v>
      </c>
      <c r="I50" s="102">
        <v>87.75</v>
      </c>
      <c r="J50" s="52" t="s">
        <v>24</v>
      </c>
      <c r="K50" s="87">
        <v>0</v>
      </c>
      <c r="L50" s="52"/>
      <c r="M50" s="53">
        <f>2.5/46.7*100</f>
        <v>5.35331905781585</v>
      </c>
      <c r="N50" s="171" t="s">
        <v>235</v>
      </c>
      <c r="O50" s="121">
        <f t="shared" si="1"/>
        <v>53.7206638115632</v>
      </c>
      <c r="P50" s="47">
        <v>8.50520944078248</v>
      </c>
      <c r="Q50" s="170" t="s">
        <v>236</v>
      </c>
      <c r="R50" s="59">
        <f t="shared" si="2"/>
        <v>51.039482902446</v>
      </c>
      <c r="S50" s="60" t="s">
        <v>237</v>
      </c>
      <c r="T50" s="61" t="s">
        <v>200</v>
      </c>
      <c r="U50" s="3"/>
      <c r="V50" s="3"/>
      <c r="W50" s="3"/>
      <c r="X50" s="3"/>
      <c r="Y50" s="4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</row>
    <row r="51" s="5" customFormat="1" ht="86" customHeight="1" spans="1:375">
      <c r="A51" s="43">
        <v>48</v>
      </c>
      <c r="B51" s="144" t="s">
        <v>238</v>
      </c>
      <c r="C51" s="172">
        <v>8250310325</v>
      </c>
      <c r="D51" s="69" t="s">
        <v>22</v>
      </c>
      <c r="E51" s="149">
        <v>60</v>
      </c>
      <c r="F51" s="150">
        <v>2</v>
      </c>
      <c r="G51" s="72" t="s">
        <v>152</v>
      </c>
      <c r="H51" s="73">
        <f t="shared" si="0"/>
        <v>48.4375</v>
      </c>
      <c r="I51" s="173">
        <v>88.92</v>
      </c>
      <c r="J51" s="72" t="s">
        <v>24</v>
      </c>
      <c r="K51" s="75">
        <v>0</v>
      </c>
      <c r="L51" s="174" t="s">
        <v>33</v>
      </c>
      <c r="M51" s="75">
        <v>0</v>
      </c>
      <c r="N51" s="72" t="s">
        <v>33</v>
      </c>
      <c r="O51" s="131">
        <f t="shared" si="1"/>
        <v>53.352</v>
      </c>
      <c r="P51" s="47">
        <v>11.4820327450563</v>
      </c>
      <c r="Q51" s="170" t="s">
        <v>210</v>
      </c>
      <c r="R51" s="66">
        <f t="shared" si="2"/>
        <v>51.0127766372528</v>
      </c>
      <c r="S51" s="60" t="s">
        <v>239</v>
      </c>
      <c r="T51" s="68" t="s">
        <v>240</v>
      </c>
      <c r="U51" s="6"/>
      <c r="V51" s="6"/>
      <c r="W51" s="6"/>
      <c r="X51" s="6"/>
      <c r="Y51" s="79"/>
      <c r="Z51" s="3"/>
      <c r="AA51" s="2"/>
      <c r="AB51" s="3"/>
      <c r="AC51" s="3"/>
      <c r="AD51" s="3"/>
      <c r="AE51" s="3"/>
      <c r="AF51" s="3"/>
      <c r="AG51" s="3"/>
      <c r="AH51" s="2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</row>
    <row r="52" s="5" customFormat="1" ht="86" customHeight="1" spans="1:375">
      <c r="A52" s="43">
        <v>49</v>
      </c>
      <c r="B52" s="93" t="s">
        <v>241</v>
      </c>
      <c r="C52" s="93">
        <v>8250310379</v>
      </c>
      <c r="D52" s="62" t="s">
        <v>22</v>
      </c>
      <c r="E52" s="63">
        <v>60</v>
      </c>
      <c r="F52" s="48">
        <v>-2</v>
      </c>
      <c r="G52" s="52" t="s">
        <v>242</v>
      </c>
      <c r="H52" s="50">
        <f t="shared" si="0"/>
        <v>45.3125</v>
      </c>
      <c r="I52" s="48">
        <v>89</v>
      </c>
      <c r="J52" s="52" t="s">
        <v>24</v>
      </c>
      <c r="K52" s="53">
        <v>0</v>
      </c>
      <c r="L52" s="52" t="s">
        <v>33</v>
      </c>
      <c r="M52" s="53">
        <v>0</v>
      </c>
      <c r="N52" s="52" t="s">
        <v>33</v>
      </c>
      <c r="O52" s="121">
        <f t="shared" si="1"/>
        <v>53.4</v>
      </c>
      <c r="P52" s="47">
        <v>12.9789496066341</v>
      </c>
      <c r="Q52" s="170" t="s">
        <v>243</v>
      </c>
      <c r="R52" s="66">
        <f t="shared" si="2"/>
        <v>50.9745724803317</v>
      </c>
      <c r="S52" s="60" t="s">
        <v>244</v>
      </c>
      <c r="T52" s="137" t="s">
        <v>191</v>
      </c>
      <c r="U52" s="1"/>
      <c r="W52" s="1"/>
      <c r="Y52" s="67"/>
    </row>
    <row r="53" s="5" customFormat="1" ht="86" customHeight="1" spans="1:375">
      <c r="A53" s="43">
        <v>50</v>
      </c>
      <c r="B53" s="175" t="s">
        <v>245</v>
      </c>
      <c r="C53" s="176">
        <v>8250310340</v>
      </c>
      <c r="D53" s="140" t="s">
        <v>89</v>
      </c>
      <c r="E53" s="141">
        <v>60</v>
      </c>
      <c r="F53" s="84">
        <v>12</v>
      </c>
      <c r="G53" s="85" t="s">
        <v>246</v>
      </c>
      <c r="H53" s="50">
        <f t="shared" si="0"/>
        <v>56.25</v>
      </c>
      <c r="I53" s="102">
        <v>88.3076923076923</v>
      </c>
      <c r="J53" s="85" t="s">
        <v>45</v>
      </c>
      <c r="K53" s="87">
        <v>0</v>
      </c>
      <c r="L53" s="85"/>
      <c r="M53" s="87">
        <v>0</v>
      </c>
      <c r="N53" s="85"/>
      <c r="O53" s="121">
        <f t="shared" si="1"/>
        <v>52.9846153846154</v>
      </c>
      <c r="P53" s="47">
        <v>7.97363385073357</v>
      </c>
      <c r="Q53" s="177" t="s">
        <v>177</v>
      </c>
      <c r="R53" s="59">
        <f t="shared" si="2"/>
        <v>50.8973355386905</v>
      </c>
      <c r="S53" s="178" t="s">
        <v>247</v>
      </c>
      <c r="T53" s="61" t="s">
        <v>248</v>
      </c>
      <c r="U53" s="3"/>
      <c r="V53" s="3"/>
      <c r="W53" s="3"/>
      <c r="X53" s="3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</row>
    <row r="54" s="5" customFormat="1" ht="86" customHeight="1" spans="1:375">
      <c r="A54" s="43">
        <v>51</v>
      </c>
      <c r="B54" s="179" t="s">
        <v>249</v>
      </c>
      <c r="C54" s="180">
        <v>8250310362</v>
      </c>
      <c r="D54" s="151" t="s">
        <v>108</v>
      </c>
      <c r="E54" s="83">
        <v>60</v>
      </c>
      <c r="F54" s="135">
        <v>0</v>
      </c>
      <c r="G54" s="134" t="s">
        <v>250</v>
      </c>
      <c r="H54" s="50">
        <f t="shared" si="0"/>
        <v>46.875</v>
      </c>
      <c r="I54" s="102">
        <v>87.4166666666667</v>
      </c>
      <c r="J54" s="86" t="s">
        <v>45</v>
      </c>
      <c r="K54" s="87">
        <v>0</v>
      </c>
      <c r="L54" s="104"/>
      <c r="M54" s="53">
        <v>0</v>
      </c>
      <c r="N54" s="103"/>
      <c r="O54" s="121">
        <f t="shared" si="1"/>
        <v>52.45</v>
      </c>
      <c r="P54" s="47">
        <v>25.5156283223474</v>
      </c>
      <c r="Q54" s="157" t="s">
        <v>251</v>
      </c>
      <c r="R54" s="59">
        <f t="shared" si="2"/>
        <v>50.8245314161174</v>
      </c>
      <c r="S54" s="60" t="s">
        <v>252</v>
      </c>
      <c r="T54" s="61" t="s">
        <v>212</v>
      </c>
      <c r="U54" s="3"/>
      <c r="V54" s="3"/>
      <c r="W54" s="3"/>
      <c r="X54" s="3"/>
      <c r="Y54" s="4"/>
      <c r="Z54" s="3"/>
      <c r="AA54" s="4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</row>
    <row r="55" s="5" customFormat="1" ht="86" customHeight="1" spans="1:375">
      <c r="A55" s="43">
        <v>52</v>
      </c>
      <c r="B55" s="144" t="s">
        <v>253</v>
      </c>
      <c r="C55" s="97">
        <v>8250310336</v>
      </c>
      <c r="D55" s="46" t="s">
        <v>22</v>
      </c>
      <c r="E55" s="47">
        <v>60</v>
      </c>
      <c r="F55" s="102">
        <v>4</v>
      </c>
      <c r="G55" s="49" t="s">
        <v>254</v>
      </c>
      <c r="H55" s="50">
        <f t="shared" si="0"/>
        <v>50</v>
      </c>
      <c r="I55" s="102">
        <v>89.0833333333333</v>
      </c>
      <c r="J55" s="49" t="s">
        <v>24</v>
      </c>
      <c r="K55" s="87">
        <v>0</v>
      </c>
      <c r="L55" s="49"/>
      <c r="M55" s="120">
        <v>0</v>
      </c>
      <c r="N55" s="49"/>
      <c r="O55" s="121">
        <f t="shared" si="1"/>
        <v>53.45</v>
      </c>
      <c r="P55" s="47">
        <v>0</v>
      </c>
      <c r="Q55" s="122"/>
      <c r="R55" s="59">
        <f t="shared" si="2"/>
        <v>50.605</v>
      </c>
      <c r="S55" s="60" t="s">
        <v>255</v>
      </c>
      <c r="T55" s="61" t="s">
        <v>256</v>
      </c>
      <c r="U55" s="3"/>
      <c r="V55" s="3"/>
      <c r="W55" s="3"/>
      <c r="X55" s="3"/>
      <c r="Y55" s="4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</row>
    <row r="56" s="5" customFormat="1" ht="86" customHeight="1" spans="1:375">
      <c r="A56" s="43">
        <v>53</v>
      </c>
      <c r="B56" s="144" t="s">
        <v>257</v>
      </c>
      <c r="C56" s="181">
        <v>8250310360</v>
      </c>
      <c r="D56" s="46" t="s">
        <v>22</v>
      </c>
      <c r="E56" s="47">
        <v>60</v>
      </c>
      <c r="F56" s="102">
        <v>0</v>
      </c>
      <c r="G56" s="49" t="s">
        <v>258</v>
      </c>
      <c r="H56" s="50">
        <f t="shared" si="0"/>
        <v>46.875</v>
      </c>
      <c r="I56" s="102">
        <v>88.5833333333333</v>
      </c>
      <c r="J56" s="49" t="s">
        <v>24</v>
      </c>
      <c r="K56" s="87">
        <v>0</v>
      </c>
      <c r="L56" s="49"/>
      <c r="M56" s="53">
        <v>0</v>
      </c>
      <c r="N56" s="49"/>
      <c r="O56" s="121">
        <f t="shared" si="1"/>
        <v>53.15</v>
      </c>
      <c r="P56" s="47">
        <v>7.97363385073357</v>
      </c>
      <c r="Q56" s="170" t="s">
        <v>259</v>
      </c>
      <c r="R56" s="59">
        <f t="shared" si="2"/>
        <v>50.5774316925367</v>
      </c>
      <c r="S56" s="60" t="s">
        <v>260</v>
      </c>
      <c r="T56" s="61" t="s">
        <v>261</v>
      </c>
      <c r="U56" s="3"/>
      <c r="V56" s="3"/>
      <c r="W56" s="3"/>
      <c r="X56" s="3"/>
      <c r="Y56" s="4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</row>
    <row r="57" s="5" customFormat="1" ht="86" customHeight="1" spans="1:375">
      <c r="A57" s="43">
        <v>54</v>
      </c>
      <c r="B57" s="180" t="s">
        <v>262</v>
      </c>
      <c r="C57" s="182">
        <v>8250310354</v>
      </c>
      <c r="D57" s="151" t="s">
        <v>108</v>
      </c>
      <c r="E57" s="83">
        <v>60</v>
      </c>
      <c r="F57" s="135">
        <v>-2</v>
      </c>
      <c r="G57" s="134" t="s">
        <v>157</v>
      </c>
      <c r="H57" s="50">
        <f t="shared" si="0"/>
        <v>45.3125</v>
      </c>
      <c r="I57" s="102">
        <v>86.1666666666667</v>
      </c>
      <c r="J57" s="86" t="s">
        <v>45</v>
      </c>
      <c r="K57" s="87">
        <v>0</v>
      </c>
      <c r="L57" s="49"/>
      <c r="M57" s="53">
        <v>0</v>
      </c>
      <c r="N57" s="104"/>
      <c r="O57" s="121">
        <f t="shared" si="1"/>
        <v>51.7</v>
      </c>
      <c r="P57" s="47">
        <v>34.0208377631299</v>
      </c>
      <c r="Q57" s="157" t="s">
        <v>263</v>
      </c>
      <c r="R57" s="59">
        <f t="shared" si="2"/>
        <v>50.4966668881565</v>
      </c>
      <c r="S57" s="60" t="s">
        <v>264</v>
      </c>
      <c r="T57" s="61" t="s">
        <v>240</v>
      </c>
      <c r="U57" s="3"/>
      <c r="V57" s="3"/>
      <c r="W57" s="3"/>
      <c r="X57" s="3"/>
      <c r="Y57" s="4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</row>
    <row r="58" s="5" customFormat="1" ht="86" customHeight="1" spans="1:375">
      <c r="A58" s="43">
        <v>55</v>
      </c>
      <c r="B58" s="93" t="s">
        <v>265</v>
      </c>
      <c r="C58" s="93">
        <v>8250310390</v>
      </c>
      <c r="D58" s="62" t="s">
        <v>22</v>
      </c>
      <c r="E58" s="63">
        <v>60</v>
      </c>
      <c r="F58" s="48">
        <v>6</v>
      </c>
      <c r="G58" s="53" t="s">
        <v>266</v>
      </c>
      <c r="H58" s="50">
        <f t="shared" si="0"/>
        <v>51.5625</v>
      </c>
      <c r="I58" s="48">
        <v>88.67</v>
      </c>
      <c r="J58" s="90" t="s">
        <v>24</v>
      </c>
      <c r="K58" s="53">
        <v>0</v>
      </c>
      <c r="L58" s="91" t="s">
        <v>52</v>
      </c>
      <c r="M58" s="53">
        <v>0</v>
      </c>
      <c r="N58" s="91" t="s">
        <v>52</v>
      </c>
      <c r="O58" s="121">
        <f t="shared" si="1"/>
        <v>53.202</v>
      </c>
      <c r="P58" s="47">
        <v>0</v>
      </c>
      <c r="Q58" s="183"/>
      <c r="R58" s="66">
        <f t="shared" si="2"/>
        <v>50.459925</v>
      </c>
      <c r="S58" s="60" t="s">
        <v>267</v>
      </c>
      <c r="T58" s="61" t="s">
        <v>200</v>
      </c>
      <c r="U58" s="92"/>
      <c r="W58" s="92"/>
      <c r="Y58" s="67"/>
    </row>
    <row r="59" s="5" customFormat="1" ht="86" customHeight="1" spans="1:375">
      <c r="A59" s="43">
        <v>56</v>
      </c>
      <c r="B59" s="175" t="s">
        <v>268</v>
      </c>
      <c r="C59" s="176">
        <v>8250310342</v>
      </c>
      <c r="D59" s="140" t="s">
        <v>89</v>
      </c>
      <c r="E59" s="141">
        <v>60</v>
      </c>
      <c r="F59" s="84">
        <v>4</v>
      </c>
      <c r="G59" s="85" t="s">
        <v>269</v>
      </c>
      <c r="H59" s="50">
        <f t="shared" si="0"/>
        <v>50</v>
      </c>
      <c r="I59" s="102">
        <v>88.1538461538462</v>
      </c>
      <c r="J59" s="85" t="s">
        <v>45</v>
      </c>
      <c r="K59" s="87">
        <v>0</v>
      </c>
      <c r="L59" s="85"/>
      <c r="M59" s="87">
        <v>0</v>
      </c>
      <c r="N59" s="85"/>
      <c r="O59" s="121">
        <f t="shared" si="1"/>
        <v>52.8923076923077</v>
      </c>
      <c r="P59" s="47">
        <v>6.91048267063576</v>
      </c>
      <c r="Q59" s="142" t="s">
        <v>270</v>
      </c>
      <c r="R59" s="59">
        <f t="shared" si="2"/>
        <v>50.4486010566087</v>
      </c>
      <c r="S59" s="60" t="s">
        <v>271</v>
      </c>
      <c r="T59" s="61" t="s">
        <v>272</v>
      </c>
      <c r="U59" s="1"/>
      <c r="V59" s="3"/>
      <c r="W59" s="3"/>
      <c r="X59" s="3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</row>
    <row r="60" s="5" customFormat="1" ht="86" customHeight="1" spans="1:375">
      <c r="A60" s="43">
        <v>57</v>
      </c>
      <c r="B60" s="93" t="s">
        <v>273</v>
      </c>
      <c r="C60" s="93">
        <v>8250310369</v>
      </c>
      <c r="D60" s="62" t="s">
        <v>22</v>
      </c>
      <c r="E60" s="63">
        <v>60</v>
      </c>
      <c r="F60" s="48">
        <v>-4</v>
      </c>
      <c r="G60" s="52" t="s">
        <v>274</v>
      </c>
      <c r="H60" s="50">
        <f t="shared" si="0"/>
        <v>43.75</v>
      </c>
      <c r="I60" s="48">
        <v>88.25</v>
      </c>
      <c r="J60" s="52" t="s">
        <v>24</v>
      </c>
      <c r="K60" s="53">
        <v>0</v>
      </c>
      <c r="L60" s="52" t="s">
        <v>33</v>
      </c>
      <c r="M60" s="53">
        <v>0</v>
      </c>
      <c r="N60" s="52" t="s">
        <v>33</v>
      </c>
      <c r="O60" s="121">
        <f t="shared" si="1"/>
        <v>52.95</v>
      </c>
      <c r="P60" s="47">
        <v>11.5160535828195</v>
      </c>
      <c r="Q60" s="58" t="s">
        <v>275</v>
      </c>
      <c r="R60" s="66">
        <f t="shared" si="2"/>
        <v>50.418302679141</v>
      </c>
      <c r="S60" s="60" t="s">
        <v>276</v>
      </c>
      <c r="T60" s="61" t="s">
        <v>248</v>
      </c>
      <c r="U60" s="1"/>
      <c r="W60" s="1"/>
      <c r="Y60" s="67"/>
    </row>
    <row r="61" s="5" customFormat="1" ht="86" customHeight="1" spans="1:375">
      <c r="A61" s="43">
        <v>58</v>
      </c>
      <c r="B61" s="175" t="s">
        <v>277</v>
      </c>
      <c r="C61" s="176">
        <v>8250310341</v>
      </c>
      <c r="D61" s="140" t="s">
        <v>89</v>
      </c>
      <c r="E61" s="141">
        <v>60</v>
      </c>
      <c r="F61" s="84">
        <v>2</v>
      </c>
      <c r="G61" s="184" t="s">
        <v>278</v>
      </c>
      <c r="H61" s="50">
        <f t="shared" si="0"/>
        <v>48.4375</v>
      </c>
      <c r="I61" s="102">
        <v>88.8461538461538</v>
      </c>
      <c r="J61" s="85" t="s">
        <v>45</v>
      </c>
      <c r="K61" s="87">
        <v>0</v>
      </c>
      <c r="L61" s="85"/>
      <c r="M61" s="87">
        <v>0</v>
      </c>
      <c r="N61" s="85"/>
      <c r="O61" s="121">
        <f t="shared" si="1"/>
        <v>53.3076923076923</v>
      </c>
      <c r="P61" s="47">
        <v>0</v>
      </c>
      <c r="Q61" s="142"/>
      <c r="R61" s="59">
        <f t="shared" si="2"/>
        <v>50.3987980769231</v>
      </c>
      <c r="S61" s="178" t="s">
        <v>279</v>
      </c>
      <c r="T61" s="61" t="s">
        <v>280</v>
      </c>
      <c r="U61" s="3"/>
      <c r="V61" s="3"/>
      <c r="W61" s="3"/>
      <c r="X61" s="3"/>
      <c r="Y61" s="4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</row>
    <row r="62" s="5" customFormat="1" ht="86" customHeight="1" spans="1:375">
      <c r="A62" s="43">
        <v>59</v>
      </c>
      <c r="B62" s="93" t="s">
        <v>281</v>
      </c>
      <c r="C62" s="93">
        <v>8250310381</v>
      </c>
      <c r="D62" s="62" t="s">
        <v>22</v>
      </c>
      <c r="E62" s="63">
        <v>60</v>
      </c>
      <c r="F62" s="48">
        <v>4</v>
      </c>
      <c r="G62" s="48" t="s">
        <v>282</v>
      </c>
      <c r="H62" s="50">
        <f t="shared" si="0"/>
        <v>50</v>
      </c>
      <c r="I62" s="48">
        <v>88.67</v>
      </c>
      <c r="J62" s="90" t="s">
        <v>24</v>
      </c>
      <c r="K62" s="53">
        <v>0</v>
      </c>
      <c r="L62" s="91" t="s">
        <v>52</v>
      </c>
      <c r="M62" s="53">
        <v>0</v>
      </c>
      <c r="N62" s="52" t="s">
        <v>33</v>
      </c>
      <c r="O62" s="121">
        <f t="shared" si="1"/>
        <v>53.202</v>
      </c>
      <c r="P62" s="47">
        <v>0</v>
      </c>
      <c r="Q62" s="183"/>
      <c r="R62" s="66">
        <f t="shared" si="2"/>
        <v>50.3818</v>
      </c>
      <c r="S62" s="60" t="s">
        <v>283</v>
      </c>
      <c r="T62" s="61" t="s">
        <v>212</v>
      </c>
      <c r="U62" s="92"/>
      <c r="W62" s="92"/>
      <c r="Y62" s="67"/>
    </row>
    <row r="63" s="5" customFormat="1" ht="86" customHeight="1" spans="1:375">
      <c r="A63" s="43">
        <v>60</v>
      </c>
      <c r="B63" s="93" t="s">
        <v>284</v>
      </c>
      <c r="C63" s="93">
        <v>8250310401</v>
      </c>
      <c r="D63" s="62" t="s">
        <v>22</v>
      </c>
      <c r="E63" s="63">
        <v>60</v>
      </c>
      <c r="F63" s="48">
        <v>-2</v>
      </c>
      <c r="G63" s="48" t="s">
        <v>242</v>
      </c>
      <c r="H63" s="50">
        <f t="shared" si="0"/>
        <v>45.3125</v>
      </c>
      <c r="I63" s="48">
        <v>88.33</v>
      </c>
      <c r="J63" s="52" t="s">
        <v>24</v>
      </c>
      <c r="K63" s="53">
        <v>0</v>
      </c>
      <c r="L63" s="91" t="s">
        <v>52</v>
      </c>
      <c r="M63" s="53">
        <v>0</v>
      </c>
      <c r="N63" s="91" t="s">
        <v>52</v>
      </c>
      <c r="O63" s="121">
        <f t="shared" si="1"/>
        <v>52.998</v>
      </c>
      <c r="P63" s="47">
        <v>7.44205826068467</v>
      </c>
      <c r="Q63" s="138" t="s">
        <v>285</v>
      </c>
      <c r="R63" s="66">
        <f t="shared" si="2"/>
        <v>50.3359279130342</v>
      </c>
      <c r="S63" s="60" t="s">
        <v>286</v>
      </c>
      <c r="T63" s="61" t="s">
        <v>256</v>
      </c>
      <c r="U63" s="92"/>
      <c r="W63" s="92"/>
      <c r="Y63" s="67"/>
    </row>
    <row r="64" s="5" customFormat="1" ht="86" customHeight="1" spans="1:375">
      <c r="A64" s="43">
        <v>61</v>
      </c>
      <c r="B64" s="175" t="s">
        <v>287</v>
      </c>
      <c r="C64" s="185">
        <v>8250310357</v>
      </c>
      <c r="D64" s="125" t="s">
        <v>89</v>
      </c>
      <c r="E64" s="126">
        <v>60</v>
      </c>
      <c r="F64" s="127">
        <v>-2</v>
      </c>
      <c r="G64" s="186" t="s">
        <v>288</v>
      </c>
      <c r="H64" s="50">
        <f t="shared" si="0"/>
        <v>45.3125</v>
      </c>
      <c r="I64" s="102">
        <v>89</v>
      </c>
      <c r="J64" s="128" t="s">
        <v>45</v>
      </c>
      <c r="K64" s="87">
        <v>0</v>
      </c>
      <c r="L64" s="49"/>
      <c r="M64" s="53">
        <v>0</v>
      </c>
      <c r="N64" s="49"/>
      <c r="O64" s="121">
        <f t="shared" si="1"/>
        <v>53.4</v>
      </c>
      <c r="P64" s="47">
        <v>0</v>
      </c>
      <c r="Q64" s="122"/>
      <c r="R64" s="59">
        <f t="shared" si="2"/>
        <v>50.325625</v>
      </c>
      <c r="S64" s="60" t="s">
        <v>289</v>
      </c>
      <c r="T64" s="61" t="s">
        <v>290</v>
      </c>
      <c r="U64" s="92"/>
      <c r="W64" s="92"/>
      <c r="Y64" s="67"/>
    </row>
    <row r="65" s="5" customFormat="1" ht="86" customHeight="1" spans="1:375">
      <c r="A65" s="43">
        <v>62</v>
      </c>
      <c r="B65" s="93" t="s">
        <v>291</v>
      </c>
      <c r="C65" s="93">
        <v>8250310380</v>
      </c>
      <c r="D65" s="62" t="s">
        <v>22</v>
      </c>
      <c r="E65" s="63">
        <v>60</v>
      </c>
      <c r="F65" s="48">
        <v>2</v>
      </c>
      <c r="G65" s="48" t="s">
        <v>51</v>
      </c>
      <c r="H65" s="50">
        <f t="shared" si="0"/>
        <v>48.4375</v>
      </c>
      <c r="I65" s="48">
        <v>88.67</v>
      </c>
      <c r="J65" s="90" t="s">
        <v>24</v>
      </c>
      <c r="K65" s="53">
        <v>0</v>
      </c>
      <c r="L65" s="91" t="s">
        <v>52</v>
      </c>
      <c r="M65" s="53">
        <v>0</v>
      </c>
      <c r="N65" s="52" t="s">
        <v>33</v>
      </c>
      <c r="O65" s="121">
        <f t="shared" si="1"/>
        <v>53.202</v>
      </c>
      <c r="P65" s="47">
        <v>0</v>
      </c>
      <c r="Q65" s="183"/>
      <c r="R65" s="66">
        <f t="shared" si="2"/>
        <v>50.303675</v>
      </c>
      <c r="S65" s="60" t="s">
        <v>292</v>
      </c>
      <c r="T65" s="61" t="s">
        <v>261</v>
      </c>
      <c r="U65" s="92"/>
      <c r="W65" s="92"/>
      <c r="Y65" s="67"/>
    </row>
    <row r="66" s="5" customFormat="1" ht="86" customHeight="1" spans="1:375">
      <c r="A66" s="43">
        <v>63</v>
      </c>
      <c r="B66" s="93" t="s">
        <v>293</v>
      </c>
      <c r="C66" s="93">
        <v>8250310398</v>
      </c>
      <c r="D66" s="62" t="s">
        <v>22</v>
      </c>
      <c r="E66" s="63">
        <v>60</v>
      </c>
      <c r="F66" s="48">
        <v>4</v>
      </c>
      <c r="G66" s="48" t="s">
        <v>31</v>
      </c>
      <c r="H66" s="50">
        <f t="shared" si="0"/>
        <v>50</v>
      </c>
      <c r="I66" s="48">
        <v>88.5</v>
      </c>
      <c r="J66" s="52" t="s">
        <v>24</v>
      </c>
      <c r="K66" s="53">
        <v>0</v>
      </c>
      <c r="L66" s="91" t="s">
        <v>52</v>
      </c>
      <c r="M66" s="53">
        <v>0</v>
      </c>
      <c r="N66" s="91" t="s">
        <v>52</v>
      </c>
      <c r="O66" s="121">
        <f t="shared" si="1"/>
        <v>53.1</v>
      </c>
      <c r="P66" s="47">
        <v>0</v>
      </c>
      <c r="Q66" s="154" t="s">
        <v>52</v>
      </c>
      <c r="R66" s="66">
        <f t="shared" si="2"/>
        <v>50.29</v>
      </c>
      <c r="S66" s="60" t="s">
        <v>294</v>
      </c>
      <c r="T66" s="61" t="s">
        <v>240</v>
      </c>
      <c r="U66" s="3"/>
      <c r="V66" s="3"/>
      <c r="W66" s="3"/>
      <c r="X66" s="3"/>
      <c r="Y66" s="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</row>
    <row r="67" s="5" customFormat="1" ht="86" customHeight="1" spans="1:375">
      <c r="A67" s="43">
        <v>64</v>
      </c>
      <c r="B67" s="144" t="s">
        <v>295</v>
      </c>
      <c r="C67" s="97">
        <v>8250310335</v>
      </c>
      <c r="D67" s="46" t="s">
        <v>22</v>
      </c>
      <c r="E67" s="47">
        <v>60</v>
      </c>
      <c r="F67" s="102">
        <v>2</v>
      </c>
      <c r="G67" s="187" t="s">
        <v>296</v>
      </c>
      <c r="H67" s="50">
        <f t="shared" si="0"/>
        <v>48.4375</v>
      </c>
      <c r="I67" s="102">
        <v>88.5833333333333</v>
      </c>
      <c r="J67" s="49" t="s">
        <v>24</v>
      </c>
      <c r="K67" s="87">
        <v>0</v>
      </c>
      <c r="L67" s="49"/>
      <c r="M67" s="120">
        <v>0</v>
      </c>
      <c r="N67" s="49"/>
      <c r="O67" s="121">
        <f t="shared" si="1"/>
        <v>53.15</v>
      </c>
      <c r="P67" s="47">
        <v>0</v>
      </c>
      <c r="Q67" s="122"/>
      <c r="R67" s="59">
        <f t="shared" si="2"/>
        <v>50.256875</v>
      </c>
      <c r="S67" s="60" t="s">
        <v>297</v>
      </c>
      <c r="T67" s="61" t="s">
        <v>298</v>
      </c>
      <c r="U67" s="3"/>
      <c r="V67" s="3"/>
      <c r="W67" s="3"/>
      <c r="X67" s="3"/>
      <c r="Y67" s="4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</row>
    <row r="68" s="5" customFormat="1" ht="86" customHeight="1" spans="1:375">
      <c r="A68" s="43">
        <v>65</v>
      </c>
      <c r="B68" s="93" t="s">
        <v>299</v>
      </c>
      <c r="C68" s="93">
        <v>8250310388</v>
      </c>
      <c r="D68" s="62" t="s">
        <v>22</v>
      </c>
      <c r="E68" s="63">
        <v>60</v>
      </c>
      <c r="F68" s="48">
        <v>4</v>
      </c>
      <c r="G68" s="48" t="s">
        <v>31</v>
      </c>
      <c r="H68" s="50">
        <f t="shared" ref="H68:H83" si="3">(E68+F68)/128*100</f>
        <v>50</v>
      </c>
      <c r="I68" s="48">
        <v>87.58</v>
      </c>
      <c r="J68" s="90" t="s">
        <v>24</v>
      </c>
      <c r="K68" s="53">
        <v>0</v>
      </c>
      <c r="L68" s="91" t="s">
        <v>52</v>
      </c>
      <c r="M68" s="53">
        <v>0</v>
      </c>
      <c r="N68" s="91" t="s">
        <v>52</v>
      </c>
      <c r="O68" s="121">
        <f t="shared" ref="O68:O83" si="4">0.6*I68+0.2*K68+0.2*M68</f>
        <v>52.548</v>
      </c>
      <c r="P68" s="47">
        <v>8.50520944078248</v>
      </c>
      <c r="Q68" s="58" t="s">
        <v>67</v>
      </c>
      <c r="R68" s="66">
        <f t="shared" ref="R68:R83" si="5">0.05*H68+0.9*O68+0.05*P68</f>
        <v>50.2184604720391</v>
      </c>
      <c r="S68" s="60" t="s">
        <v>300</v>
      </c>
      <c r="T68" s="61" t="s">
        <v>272</v>
      </c>
      <c r="U68" s="92"/>
      <c r="W68" s="92"/>
      <c r="Y68" s="67"/>
    </row>
    <row r="69" s="5" customFormat="1" ht="86" customHeight="1" spans="1:375">
      <c r="A69" s="43">
        <v>66</v>
      </c>
      <c r="B69" s="93" t="s">
        <v>301</v>
      </c>
      <c r="C69" s="93">
        <v>8250310382</v>
      </c>
      <c r="D69" s="62" t="s">
        <v>22</v>
      </c>
      <c r="E69" s="63">
        <v>60</v>
      </c>
      <c r="F69" s="48">
        <v>-4</v>
      </c>
      <c r="G69" s="48" t="s">
        <v>302</v>
      </c>
      <c r="H69" s="50">
        <f t="shared" si="3"/>
        <v>43.75</v>
      </c>
      <c r="I69" s="48">
        <v>88.58</v>
      </c>
      <c r="J69" s="90" t="s">
        <v>24</v>
      </c>
      <c r="K69" s="53">
        <v>0</v>
      </c>
      <c r="L69" s="91" t="s">
        <v>52</v>
      </c>
      <c r="M69" s="53">
        <v>0</v>
      </c>
      <c r="N69" s="91" t="s">
        <v>52</v>
      </c>
      <c r="O69" s="121">
        <f t="shared" si="4"/>
        <v>53.148</v>
      </c>
      <c r="P69" s="47">
        <v>0</v>
      </c>
      <c r="Q69" s="58"/>
      <c r="R69" s="66">
        <f t="shared" si="5"/>
        <v>50.0207</v>
      </c>
      <c r="S69" s="60" t="s">
        <v>303</v>
      </c>
      <c r="T69" s="61" t="s">
        <v>280</v>
      </c>
      <c r="U69" s="92"/>
      <c r="W69" s="92"/>
      <c r="Y69" s="67"/>
    </row>
    <row r="70" s="5" customFormat="1" ht="86" customHeight="1" spans="1:375">
      <c r="A70" s="43">
        <v>67</v>
      </c>
      <c r="B70" s="93" t="s">
        <v>304</v>
      </c>
      <c r="C70" s="93">
        <v>8250310378</v>
      </c>
      <c r="D70" s="62" t="s">
        <v>22</v>
      </c>
      <c r="E70" s="63">
        <v>60</v>
      </c>
      <c r="F70" s="48">
        <v>4</v>
      </c>
      <c r="G70" s="105" t="s">
        <v>31</v>
      </c>
      <c r="H70" s="50">
        <f t="shared" si="3"/>
        <v>50</v>
      </c>
      <c r="I70" s="48">
        <v>87.92</v>
      </c>
      <c r="J70" s="52" t="s">
        <v>24</v>
      </c>
      <c r="K70" s="53">
        <v>0</v>
      </c>
      <c r="L70" s="52" t="s">
        <v>33</v>
      </c>
      <c r="M70" s="53">
        <v>0</v>
      </c>
      <c r="N70" s="52" t="s">
        <v>33</v>
      </c>
      <c r="O70" s="121">
        <f t="shared" si="4"/>
        <v>52.752</v>
      </c>
      <c r="P70" s="47">
        <v>0</v>
      </c>
      <c r="Q70" s="58"/>
      <c r="R70" s="66">
        <f t="shared" si="5"/>
        <v>49.9768</v>
      </c>
      <c r="S70" s="60" t="s">
        <v>305</v>
      </c>
      <c r="T70" s="61" t="s">
        <v>290</v>
      </c>
      <c r="U70" s="1"/>
      <c r="W70" s="1"/>
      <c r="Y70" s="67"/>
    </row>
    <row r="71" s="5" customFormat="1" ht="86" customHeight="1" spans="1:375">
      <c r="A71" s="43">
        <v>68</v>
      </c>
      <c r="B71" s="144" t="s">
        <v>306</v>
      </c>
      <c r="C71" s="172">
        <v>8250310331</v>
      </c>
      <c r="D71" s="69" t="s">
        <v>22</v>
      </c>
      <c r="E71" s="149">
        <v>60</v>
      </c>
      <c r="F71" s="150">
        <v>0</v>
      </c>
      <c r="G71" s="173" t="s">
        <v>95</v>
      </c>
      <c r="H71" s="73">
        <f t="shared" si="3"/>
        <v>46.875</v>
      </c>
      <c r="I71" s="173">
        <v>86.33</v>
      </c>
      <c r="J71" s="72" t="s">
        <v>24</v>
      </c>
      <c r="K71" s="75">
        <v>0</v>
      </c>
      <c r="L71" s="72" t="s">
        <v>33</v>
      </c>
      <c r="M71" s="75">
        <v>0</v>
      </c>
      <c r="N71" s="72" t="s">
        <v>33</v>
      </c>
      <c r="O71" s="131">
        <f t="shared" si="4"/>
        <v>51.798</v>
      </c>
      <c r="P71" s="47">
        <v>19.880927067829</v>
      </c>
      <c r="Q71" s="58" t="s">
        <v>307</v>
      </c>
      <c r="R71" s="66">
        <f t="shared" si="5"/>
        <v>49.9559963533914</v>
      </c>
      <c r="S71" s="60" t="s">
        <v>308</v>
      </c>
      <c r="T71" s="188" t="s">
        <v>290</v>
      </c>
      <c r="U71" s="6"/>
      <c r="V71" s="6"/>
      <c r="W71" s="6"/>
      <c r="X71" s="6"/>
      <c r="Y71" s="79"/>
      <c r="Z71" s="2"/>
      <c r="AA71" s="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</row>
    <row r="72" s="5" customFormat="1" ht="86" customHeight="1" spans="1:375">
      <c r="A72" s="43">
        <v>69</v>
      </c>
      <c r="B72" s="93" t="s">
        <v>309</v>
      </c>
      <c r="C72" s="93">
        <v>8250310384</v>
      </c>
      <c r="D72" s="62" t="s">
        <v>22</v>
      </c>
      <c r="E72" s="63">
        <v>60</v>
      </c>
      <c r="F72" s="48">
        <v>0</v>
      </c>
      <c r="G72" s="48" t="s">
        <v>57</v>
      </c>
      <c r="H72" s="50">
        <f t="shared" si="3"/>
        <v>46.875</v>
      </c>
      <c r="I72" s="48">
        <v>88.17</v>
      </c>
      <c r="J72" s="90" t="s">
        <v>24</v>
      </c>
      <c r="K72" s="53">
        <v>0</v>
      </c>
      <c r="L72" s="91" t="s">
        <v>52</v>
      </c>
      <c r="M72" s="53">
        <v>0</v>
      </c>
      <c r="N72" s="52" t="s">
        <v>33</v>
      </c>
      <c r="O72" s="121">
        <f t="shared" si="4"/>
        <v>52.902</v>
      </c>
      <c r="P72" s="47">
        <v>0</v>
      </c>
      <c r="Q72" s="58"/>
      <c r="R72" s="66">
        <f t="shared" si="5"/>
        <v>49.95555</v>
      </c>
      <c r="S72" s="60" t="s">
        <v>310</v>
      </c>
      <c r="T72" s="61" t="s">
        <v>298</v>
      </c>
      <c r="U72" s="92"/>
      <c r="W72" s="92"/>
      <c r="Y72" s="67"/>
    </row>
    <row r="73" s="5" customFormat="1" ht="86" customHeight="1" spans="1:375">
      <c r="A73" s="43">
        <v>70</v>
      </c>
      <c r="B73" s="93" t="s">
        <v>311</v>
      </c>
      <c r="C73" s="93">
        <v>8250310377</v>
      </c>
      <c r="D73" s="62" t="s">
        <v>22</v>
      </c>
      <c r="E73" s="63">
        <v>60</v>
      </c>
      <c r="F73" s="48">
        <v>-2</v>
      </c>
      <c r="G73" s="105" t="s">
        <v>242</v>
      </c>
      <c r="H73" s="50">
        <f t="shared" si="3"/>
        <v>45.3125</v>
      </c>
      <c r="I73" s="48">
        <v>88.25</v>
      </c>
      <c r="J73" s="52" t="s">
        <v>24</v>
      </c>
      <c r="K73" s="53">
        <v>0</v>
      </c>
      <c r="L73" s="52" t="s">
        <v>33</v>
      </c>
      <c r="M73" s="53">
        <v>0</v>
      </c>
      <c r="N73" s="52" t="s">
        <v>33</v>
      </c>
      <c r="O73" s="121">
        <f t="shared" si="4"/>
        <v>52.95</v>
      </c>
      <c r="P73" s="47">
        <v>0</v>
      </c>
      <c r="Q73" s="58"/>
      <c r="R73" s="66">
        <f t="shared" si="5"/>
        <v>49.920625</v>
      </c>
      <c r="S73" s="60" t="s">
        <v>312</v>
      </c>
      <c r="T73" s="61" t="s">
        <v>313</v>
      </c>
      <c r="U73" s="1"/>
      <c r="W73" s="1"/>
      <c r="Y73" s="67"/>
    </row>
    <row r="74" s="5" customFormat="1" ht="86" customHeight="1" spans="1:375">
      <c r="A74" s="43">
        <v>71</v>
      </c>
      <c r="B74" s="93" t="s">
        <v>314</v>
      </c>
      <c r="C74" s="93">
        <v>8250310368</v>
      </c>
      <c r="D74" s="62" t="s">
        <v>22</v>
      </c>
      <c r="E74" s="63">
        <v>60</v>
      </c>
      <c r="F74" s="48">
        <v>0</v>
      </c>
      <c r="G74" s="105" t="s">
        <v>57</v>
      </c>
      <c r="H74" s="50">
        <f t="shared" si="3"/>
        <v>46.875</v>
      </c>
      <c r="I74" s="48">
        <v>88.08</v>
      </c>
      <c r="J74" s="52" t="s">
        <v>24</v>
      </c>
      <c r="K74" s="53">
        <v>0</v>
      </c>
      <c r="L74" s="52" t="s">
        <v>33</v>
      </c>
      <c r="M74" s="53">
        <v>0</v>
      </c>
      <c r="N74" s="52" t="s">
        <v>33</v>
      </c>
      <c r="O74" s="121">
        <f t="shared" si="4"/>
        <v>52.848</v>
      </c>
      <c r="P74" s="47">
        <v>0</v>
      </c>
      <c r="Q74" s="58"/>
      <c r="R74" s="66">
        <f t="shared" si="5"/>
        <v>49.90695</v>
      </c>
      <c r="S74" s="60" t="s">
        <v>315</v>
      </c>
      <c r="T74" s="61" t="s">
        <v>316</v>
      </c>
      <c r="U74" s="1"/>
      <c r="W74" s="1"/>
      <c r="Y74" s="67"/>
    </row>
    <row r="75" s="5" customFormat="1" ht="86" customHeight="1" spans="1:375">
      <c r="A75" s="43">
        <v>72</v>
      </c>
      <c r="B75" s="93" t="s">
        <v>317</v>
      </c>
      <c r="C75" s="93">
        <v>8250310400</v>
      </c>
      <c r="D75" s="62" t="s">
        <v>22</v>
      </c>
      <c r="E75" s="63">
        <v>60</v>
      </c>
      <c r="F75" s="48">
        <v>4</v>
      </c>
      <c r="G75" s="48" t="s">
        <v>31</v>
      </c>
      <c r="H75" s="50">
        <f t="shared" si="3"/>
        <v>50</v>
      </c>
      <c r="I75" s="48">
        <v>87.75</v>
      </c>
      <c r="J75" s="52" t="s">
        <v>24</v>
      </c>
      <c r="K75" s="53">
        <v>0</v>
      </c>
      <c r="L75" s="91" t="s">
        <v>52</v>
      </c>
      <c r="M75" s="53">
        <v>0</v>
      </c>
      <c r="N75" s="91" t="s">
        <v>52</v>
      </c>
      <c r="O75" s="121">
        <f t="shared" si="4"/>
        <v>52.65</v>
      </c>
      <c r="P75" s="47">
        <v>0</v>
      </c>
      <c r="Q75" s="58" t="s">
        <v>52</v>
      </c>
      <c r="R75" s="66">
        <f t="shared" si="5"/>
        <v>49.885</v>
      </c>
      <c r="S75" s="60" t="s">
        <v>318</v>
      </c>
      <c r="T75" s="61" t="s">
        <v>319</v>
      </c>
      <c r="U75" s="92"/>
      <c r="W75" s="92"/>
      <c r="Y75" s="67"/>
    </row>
    <row r="76" s="5" customFormat="1" ht="86" customHeight="1" spans="1:375">
      <c r="A76" s="43">
        <v>73</v>
      </c>
      <c r="B76" s="189" t="s">
        <v>320</v>
      </c>
      <c r="C76" s="190">
        <v>8250310352</v>
      </c>
      <c r="D76" s="191" t="s">
        <v>108</v>
      </c>
      <c r="E76" s="47">
        <v>60</v>
      </c>
      <c r="F76" s="48">
        <v>-2</v>
      </c>
      <c r="G76" s="187" t="s">
        <v>193</v>
      </c>
      <c r="H76" s="50">
        <f t="shared" si="3"/>
        <v>45.3125</v>
      </c>
      <c r="I76" s="102">
        <v>87.75</v>
      </c>
      <c r="J76" s="52" t="s">
        <v>24</v>
      </c>
      <c r="K76" s="87">
        <v>0</v>
      </c>
      <c r="L76" s="52"/>
      <c r="M76" s="53">
        <v>0</v>
      </c>
      <c r="N76" s="52"/>
      <c r="O76" s="121">
        <f t="shared" si="4"/>
        <v>52.65</v>
      </c>
      <c r="P76" s="47">
        <v>0</v>
      </c>
      <c r="Q76" s="58" t="s">
        <v>33</v>
      </c>
      <c r="R76" s="59">
        <f t="shared" si="5"/>
        <v>49.650625</v>
      </c>
      <c r="S76" s="60" t="s">
        <v>321</v>
      </c>
      <c r="T76" s="61" t="s">
        <v>313</v>
      </c>
      <c r="U76" s="3"/>
      <c r="V76" s="3"/>
      <c r="W76" s="3"/>
      <c r="X76" s="3"/>
      <c r="Y76" s="4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</row>
    <row r="77" s="5" customFormat="1" ht="86" customHeight="1" spans="1:375">
      <c r="A77" s="43">
        <v>74</v>
      </c>
      <c r="B77" s="192" t="s">
        <v>322</v>
      </c>
      <c r="C77" s="193">
        <v>8250310345</v>
      </c>
      <c r="D77" s="194" t="s">
        <v>22</v>
      </c>
      <c r="E77" s="195">
        <v>60</v>
      </c>
      <c r="F77" s="135">
        <v>0</v>
      </c>
      <c r="G77" s="196" t="s">
        <v>44</v>
      </c>
      <c r="H77" s="50">
        <f t="shared" si="3"/>
        <v>46.875</v>
      </c>
      <c r="I77" s="102">
        <v>86.8333333333333</v>
      </c>
      <c r="J77" s="86" t="s">
        <v>45</v>
      </c>
      <c r="K77" s="87">
        <v>0</v>
      </c>
      <c r="L77" s="104"/>
      <c r="M77" s="87">
        <v>0</v>
      </c>
      <c r="N77" s="104"/>
      <c r="O77" s="121">
        <f t="shared" si="4"/>
        <v>52.1</v>
      </c>
      <c r="P77" s="47">
        <v>7.44205826068467</v>
      </c>
      <c r="Q77" s="197" t="s">
        <v>323</v>
      </c>
      <c r="R77" s="59">
        <f t="shared" si="5"/>
        <v>49.6058529130342</v>
      </c>
      <c r="S77" s="60" t="s">
        <v>324</v>
      </c>
      <c r="T77" s="61" t="s">
        <v>316</v>
      </c>
      <c r="U77" s="3"/>
      <c r="V77" s="3"/>
      <c r="W77" s="3"/>
      <c r="X77" s="3"/>
      <c r="Y77" s="4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</row>
    <row r="78" s="5" customFormat="1" ht="86" customHeight="1" spans="1:375">
      <c r="A78" s="43">
        <v>75</v>
      </c>
      <c r="B78" s="93" t="s">
        <v>325</v>
      </c>
      <c r="C78" s="93">
        <v>8250310386</v>
      </c>
      <c r="D78" s="62" t="s">
        <v>22</v>
      </c>
      <c r="E78" s="63">
        <v>60</v>
      </c>
      <c r="F78" s="48">
        <v>0</v>
      </c>
      <c r="G78" s="48" t="s">
        <v>57</v>
      </c>
      <c r="H78" s="50">
        <f t="shared" si="3"/>
        <v>46.875</v>
      </c>
      <c r="I78" s="48">
        <v>86.58</v>
      </c>
      <c r="J78" s="90" t="s">
        <v>24</v>
      </c>
      <c r="K78" s="53">
        <v>0</v>
      </c>
      <c r="L78" s="91" t="s">
        <v>52</v>
      </c>
      <c r="M78" s="53">
        <v>0</v>
      </c>
      <c r="N78" s="91" t="s">
        <v>52</v>
      </c>
      <c r="O78" s="121">
        <f t="shared" si="4"/>
        <v>51.948</v>
      </c>
      <c r="P78" s="47">
        <v>6.37890708058686</v>
      </c>
      <c r="Q78" s="58" t="s">
        <v>326</v>
      </c>
      <c r="R78" s="66">
        <f t="shared" si="5"/>
        <v>49.4158953540293</v>
      </c>
      <c r="S78" s="60" t="s">
        <v>327</v>
      </c>
      <c r="T78" s="61" t="s">
        <v>328</v>
      </c>
      <c r="U78" s="92"/>
      <c r="W78" s="92"/>
      <c r="Y78" s="67"/>
    </row>
    <row r="79" s="5" customFormat="1" ht="86" customHeight="1" spans="1:375">
      <c r="A79" s="43">
        <v>76</v>
      </c>
      <c r="B79" s="93" t="s">
        <v>329</v>
      </c>
      <c r="C79" s="93">
        <v>8250310402</v>
      </c>
      <c r="D79" s="62" t="s">
        <v>22</v>
      </c>
      <c r="E79" s="63">
        <v>60</v>
      </c>
      <c r="F79" s="48">
        <v>-6</v>
      </c>
      <c r="G79" s="48" t="s">
        <v>330</v>
      </c>
      <c r="H79" s="50">
        <f t="shared" si="3"/>
        <v>42.1875</v>
      </c>
      <c r="I79" s="48">
        <v>87.36</v>
      </c>
      <c r="J79" s="52" t="s">
        <v>24</v>
      </c>
      <c r="K79" s="53">
        <v>0</v>
      </c>
      <c r="L79" s="91" t="s">
        <v>52</v>
      </c>
      <c r="M79" s="53">
        <v>0</v>
      </c>
      <c r="N79" s="91" t="s">
        <v>52</v>
      </c>
      <c r="O79" s="121">
        <f t="shared" si="4"/>
        <v>52.416</v>
      </c>
      <c r="P79" s="47">
        <v>0</v>
      </c>
      <c r="Q79" s="58" t="s">
        <v>331</v>
      </c>
      <c r="R79" s="66">
        <f t="shared" si="5"/>
        <v>49.283775</v>
      </c>
      <c r="S79" s="60" t="s">
        <v>332</v>
      </c>
      <c r="T79" s="133" t="s">
        <v>333</v>
      </c>
      <c r="U79" s="92"/>
      <c r="W79" s="92"/>
      <c r="Y79" s="67"/>
    </row>
    <row r="80" s="5" customFormat="1" ht="86" customHeight="1" spans="1:375">
      <c r="A80" s="43">
        <v>77</v>
      </c>
      <c r="B80" s="144" t="s">
        <v>334</v>
      </c>
      <c r="C80" s="172">
        <v>8250310330</v>
      </c>
      <c r="D80" s="69" t="s">
        <v>22</v>
      </c>
      <c r="E80" s="198">
        <v>60</v>
      </c>
      <c r="F80" s="199">
        <v>-2</v>
      </c>
      <c r="G80" s="200" t="s">
        <v>157</v>
      </c>
      <c r="H80" s="73">
        <f t="shared" si="3"/>
        <v>45.3125</v>
      </c>
      <c r="I80" s="173">
        <v>86.5</v>
      </c>
      <c r="J80" s="72" t="s">
        <v>24</v>
      </c>
      <c r="K80" s="132">
        <v>0</v>
      </c>
      <c r="L80" s="132" t="s">
        <v>335</v>
      </c>
      <c r="M80" s="132">
        <v>0</v>
      </c>
      <c r="N80" s="132" t="s">
        <v>335</v>
      </c>
      <c r="O80" s="131">
        <f t="shared" si="4"/>
        <v>51.9</v>
      </c>
      <c r="P80" s="47">
        <v>0</v>
      </c>
      <c r="Q80" s="58" t="s">
        <v>33</v>
      </c>
      <c r="R80" s="66">
        <f t="shared" si="5"/>
        <v>48.975625</v>
      </c>
      <c r="S80" s="60" t="s">
        <v>336</v>
      </c>
      <c r="T80" s="133" t="s">
        <v>319</v>
      </c>
      <c r="U80" s="6"/>
      <c r="V80" s="6"/>
      <c r="W80" s="6"/>
      <c r="X80" s="6"/>
      <c r="Y80" s="79"/>
      <c r="Z80" s="2"/>
      <c r="AA80" s="3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</row>
    <row r="81" s="5" customFormat="1" ht="86" customHeight="1" spans="1:375">
      <c r="A81" s="43">
        <v>78</v>
      </c>
      <c r="B81" s="180" t="s">
        <v>337</v>
      </c>
      <c r="C81" s="182">
        <v>8250310353</v>
      </c>
      <c r="D81" s="151" t="s">
        <v>108</v>
      </c>
      <c r="E81" s="83">
        <v>60</v>
      </c>
      <c r="F81" s="135">
        <v>-4</v>
      </c>
      <c r="G81" s="200" t="s">
        <v>338</v>
      </c>
      <c r="H81" s="50">
        <f t="shared" si="3"/>
        <v>43.75</v>
      </c>
      <c r="I81" s="102">
        <v>85.8333333333333</v>
      </c>
      <c r="J81" s="86" t="s">
        <v>45</v>
      </c>
      <c r="K81" s="87">
        <v>0</v>
      </c>
      <c r="L81" s="104"/>
      <c r="M81" s="53">
        <v>0</v>
      </c>
      <c r="N81" s="104"/>
      <c r="O81" s="121">
        <f t="shared" si="4"/>
        <v>51.5</v>
      </c>
      <c r="P81" s="47">
        <v>0</v>
      </c>
      <c r="Q81" s="157"/>
      <c r="R81" s="59">
        <f t="shared" si="5"/>
        <v>48.5375</v>
      </c>
      <c r="S81" s="60" t="s">
        <v>339</v>
      </c>
      <c r="T81" s="61" t="s">
        <v>319</v>
      </c>
      <c r="U81" s="3"/>
      <c r="V81" s="3"/>
      <c r="W81" s="3"/>
      <c r="X81" s="3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</row>
    <row r="82" s="5" customFormat="1" ht="86" customHeight="1" spans="1:375">
      <c r="A82" s="43">
        <v>79</v>
      </c>
      <c r="B82" s="180" t="s">
        <v>340</v>
      </c>
      <c r="C82" s="182">
        <v>8250310346</v>
      </c>
      <c r="D82" s="151" t="s">
        <v>108</v>
      </c>
      <c r="E82" s="83">
        <v>60</v>
      </c>
      <c r="F82" s="135">
        <v>-4</v>
      </c>
      <c r="G82" s="196" t="s">
        <v>341</v>
      </c>
      <c r="H82" s="50">
        <f t="shared" si="3"/>
        <v>43.75</v>
      </c>
      <c r="I82" s="102">
        <v>85.5833333333333</v>
      </c>
      <c r="J82" s="86" t="s">
        <v>45</v>
      </c>
      <c r="K82" s="87">
        <v>0</v>
      </c>
      <c r="L82" s="104"/>
      <c r="M82" s="87">
        <v>0</v>
      </c>
      <c r="N82" s="104"/>
      <c r="O82" s="121">
        <f t="shared" si="4"/>
        <v>51.35</v>
      </c>
      <c r="P82" s="47">
        <v>0</v>
      </c>
      <c r="Q82" s="157"/>
      <c r="R82" s="59">
        <f t="shared" si="5"/>
        <v>48.4025</v>
      </c>
      <c r="S82" s="60" t="s">
        <v>342</v>
      </c>
      <c r="T82" s="61" t="s">
        <v>328</v>
      </c>
      <c r="U82" s="3"/>
      <c r="V82" s="3"/>
      <c r="W82" s="3"/>
      <c r="X82" s="3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</row>
    <row r="83" s="5" customFormat="1" ht="86" customHeight="1" spans="1:375">
      <c r="A83" s="43">
        <v>80</v>
      </c>
      <c r="B83" s="180" t="s">
        <v>343</v>
      </c>
      <c r="C83" s="182">
        <v>8250310358</v>
      </c>
      <c r="D83" s="151" t="s">
        <v>108</v>
      </c>
      <c r="E83" s="83">
        <v>60</v>
      </c>
      <c r="F83" s="135">
        <v>-6</v>
      </c>
      <c r="G83" s="200" t="s">
        <v>344</v>
      </c>
      <c r="H83" s="50">
        <f t="shared" si="3"/>
        <v>42.1875</v>
      </c>
      <c r="I83" s="102">
        <v>85.6666666666667</v>
      </c>
      <c r="J83" s="86" t="s">
        <v>45</v>
      </c>
      <c r="K83" s="87">
        <v>0</v>
      </c>
      <c r="L83" s="104"/>
      <c r="M83" s="53">
        <v>0</v>
      </c>
      <c r="N83" s="104"/>
      <c r="O83" s="121">
        <f t="shared" si="4"/>
        <v>51.4</v>
      </c>
      <c r="P83" s="47">
        <v>0</v>
      </c>
      <c r="Q83" s="157"/>
      <c r="R83" s="59">
        <f t="shared" si="5"/>
        <v>48.369375</v>
      </c>
      <c r="S83" s="201" t="s">
        <v>345</v>
      </c>
      <c r="T83" s="133" t="s">
        <v>333</v>
      </c>
      <c r="U83" s="3"/>
      <c r="V83" s="3"/>
      <c r="W83" s="3"/>
      <c r="X83" s="3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</row>
    <row r="84" s="1" customFormat="1" ht="86" customHeight="1" spans="1:375">
      <c r="A84" s="43">
        <v>81</v>
      </c>
      <c r="B84" s="202" t="s">
        <v>346</v>
      </c>
      <c r="C84" s="203">
        <v>8250310318</v>
      </c>
      <c r="D84" s="204" t="s">
        <v>347</v>
      </c>
      <c r="E84" s="205">
        <v>60</v>
      </c>
      <c r="F84" s="206">
        <v>8</v>
      </c>
      <c r="G84" s="204" t="s">
        <v>348</v>
      </c>
      <c r="H84" s="207">
        <f t="shared" ref="H84:H108" si="6">(E84+F84)/78*100</f>
        <v>87.1794871794872</v>
      </c>
      <c r="I84" s="206">
        <v>90.58</v>
      </c>
      <c r="J84" s="204" t="s">
        <v>349</v>
      </c>
      <c r="K84" s="208">
        <v>100</v>
      </c>
      <c r="L84" s="204" t="s">
        <v>350</v>
      </c>
      <c r="M84" s="208">
        <v>0</v>
      </c>
      <c r="N84" s="204" t="s">
        <v>52</v>
      </c>
      <c r="O84" s="209">
        <f t="shared" ref="O68:O131" si="7">0.6*I84+0.2*K84+0.2*M84</f>
        <v>74.348</v>
      </c>
      <c r="P84" s="205">
        <v>56.6653860929696</v>
      </c>
      <c r="Q84" s="210" t="s">
        <v>351</v>
      </c>
      <c r="R84" s="211">
        <f t="shared" ref="R68:R131" si="8">0.05*H84+0.9*O84+0.05*P84</f>
        <v>74.1054436636229</v>
      </c>
      <c r="S84" s="212" t="s">
        <v>352</v>
      </c>
      <c r="T84" s="203" t="s">
        <v>29</v>
      </c>
      <c r="Y84" s="213"/>
    </row>
    <row r="85" s="1" customFormat="1" ht="86" customHeight="1" spans="1:375">
      <c r="A85" s="43">
        <v>82</v>
      </c>
      <c r="B85" s="91" t="s">
        <v>353</v>
      </c>
      <c r="C85" s="214">
        <v>8250310316</v>
      </c>
      <c r="D85" s="215" t="s">
        <v>347</v>
      </c>
      <c r="E85" s="39">
        <v>60</v>
      </c>
      <c r="F85" s="216">
        <v>2</v>
      </c>
      <c r="G85" s="217" t="s">
        <v>354</v>
      </c>
      <c r="H85" s="218">
        <f t="shared" si="6"/>
        <v>79.4871794871795</v>
      </c>
      <c r="I85" s="216">
        <v>85.29</v>
      </c>
      <c r="J85" s="215" t="s">
        <v>349</v>
      </c>
      <c r="K85" s="219">
        <v>0</v>
      </c>
      <c r="L85" s="215" t="s">
        <v>52</v>
      </c>
      <c r="M85" s="219">
        <v>100</v>
      </c>
      <c r="N85" s="215" t="s">
        <v>355</v>
      </c>
      <c r="O85" s="38">
        <f t="shared" si="7"/>
        <v>71.174</v>
      </c>
      <c r="P85" s="39">
        <v>19.5927775643488</v>
      </c>
      <c r="Q85" s="220" t="s">
        <v>356</v>
      </c>
      <c r="R85" s="37">
        <f t="shared" si="8"/>
        <v>69.0105978525764</v>
      </c>
      <c r="S85" s="221" t="s">
        <v>357</v>
      </c>
      <c r="T85" s="214" t="s">
        <v>49</v>
      </c>
      <c r="Y85" s="213"/>
    </row>
    <row r="86" s="1" customFormat="1" ht="86" customHeight="1" spans="1:375">
      <c r="A86" s="43">
        <v>83</v>
      </c>
      <c r="B86" s="91" t="s">
        <v>358</v>
      </c>
      <c r="C86" s="214">
        <v>8250310302</v>
      </c>
      <c r="D86" s="215" t="s">
        <v>347</v>
      </c>
      <c r="E86" s="39">
        <v>60</v>
      </c>
      <c r="F86" s="216">
        <v>12</v>
      </c>
      <c r="G86" s="215" t="s">
        <v>359</v>
      </c>
      <c r="H86" s="218">
        <f t="shared" si="6"/>
        <v>92.3076923076923</v>
      </c>
      <c r="I86" s="216">
        <v>86.95</v>
      </c>
      <c r="J86" s="215" t="s">
        <v>349</v>
      </c>
      <c r="K86" s="219">
        <v>0</v>
      </c>
      <c r="L86" s="215" t="s">
        <v>52</v>
      </c>
      <c r="M86" s="219">
        <v>74.9850029994001</v>
      </c>
      <c r="N86" s="215" t="s">
        <v>360</v>
      </c>
      <c r="O86" s="38">
        <f t="shared" si="7"/>
        <v>67.16700059988</v>
      </c>
      <c r="P86" s="39">
        <v>10.5647330003842</v>
      </c>
      <c r="Q86" s="220" t="s">
        <v>361</v>
      </c>
      <c r="R86" s="37">
        <f t="shared" si="8"/>
        <v>65.5939218052958</v>
      </c>
      <c r="S86" s="221" t="s">
        <v>362</v>
      </c>
      <c r="T86" s="214" t="s">
        <v>69</v>
      </c>
      <c r="Y86" s="213"/>
    </row>
    <row r="87" s="1" customFormat="1" ht="86" customHeight="1" spans="1:375">
      <c r="A87" s="43">
        <v>84</v>
      </c>
      <c r="B87" s="91" t="s">
        <v>363</v>
      </c>
      <c r="C87" s="214">
        <v>8250310300</v>
      </c>
      <c r="D87" s="215" t="s">
        <v>347</v>
      </c>
      <c r="E87" s="39">
        <v>60</v>
      </c>
      <c r="F87" s="216">
        <v>-6</v>
      </c>
      <c r="G87" s="215" t="s">
        <v>364</v>
      </c>
      <c r="H87" s="218">
        <f t="shared" si="6"/>
        <v>69.2307692307692</v>
      </c>
      <c r="I87" s="216">
        <v>88.72</v>
      </c>
      <c r="J87" s="215" t="s">
        <v>349</v>
      </c>
      <c r="K87" s="219">
        <v>0</v>
      </c>
      <c r="L87" s="215" t="s">
        <v>52</v>
      </c>
      <c r="M87" s="219">
        <v>59.9880023995201</v>
      </c>
      <c r="N87" s="215" t="s">
        <v>365</v>
      </c>
      <c r="O87" s="38">
        <f t="shared" si="7"/>
        <v>65.229600479904</v>
      </c>
      <c r="P87" s="39">
        <v>61.4675374567806</v>
      </c>
      <c r="Q87" s="220" t="s">
        <v>366</v>
      </c>
      <c r="R87" s="37">
        <f t="shared" si="8"/>
        <v>65.2415557662911</v>
      </c>
      <c r="S87" s="221" t="s">
        <v>367</v>
      </c>
      <c r="T87" s="214" t="s">
        <v>74</v>
      </c>
      <c r="Y87" s="213"/>
    </row>
    <row r="88" s="1" customFormat="1" ht="86" customHeight="1" spans="1:375">
      <c r="A88" s="43">
        <v>85</v>
      </c>
      <c r="B88" s="91" t="s">
        <v>368</v>
      </c>
      <c r="C88" s="214">
        <v>8250310312</v>
      </c>
      <c r="D88" s="215" t="s">
        <v>347</v>
      </c>
      <c r="E88" s="39">
        <v>60</v>
      </c>
      <c r="F88" s="216">
        <v>16.8</v>
      </c>
      <c r="G88" s="215" t="s">
        <v>369</v>
      </c>
      <c r="H88" s="218">
        <f t="shared" si="6"/>
        <v>98.4615384615385</v>
      </c>
      <c r="I88" s="216">
        <v>88.85</v>
      </c>
      <c r="J88" s="215" t="s">
        <v>349</v>
      </c>
      <c r="K88" s="219">
        <v>0</v>
      </c>
      <c r="L88" s="215" t="s">
        <v>52</v>
      </c>
      <c r="M88" s="219">
        <v>37.4925014997001</v>
      </c>
      <c r="N88" s="215" t="s">
        <v>370</v>
      </c>
      <c r="O88" s="38">
        <f t="shared" si="7"/>
        <v>60.80850029994</v>
      </c>
      <c r="P88" s="39">
        <v>100</v>
      </c>
      <c r="Q88" s="222" t="s">
        <v>371</v>
      </c>
      <c r="R88" s="37">
        <f t="shared" si="8"/>
        <v>64.6507271930229</v>
      </c>
      <c r="S88" s="221" t="s">
        <v>372</v>
      </c>
      <c r="T88" s="214" t="s">
        <v>78</v>
      </c>
      <c r="Y88" s="213"/>
    </row>
    <row r="89" s="1" customFormat="1" ht="86" customHeight="1" spans="1:375">
      <c r="A89" s="43">
        <v>86</v>
      </c>
      <c r="B89" s="91" t="s">
        <v>373</v>
      </c>
      <c r="C89" s="214">
        <v>8250310319</v>
      </c>
      <c r="D89" s="215" t="s">
        <v>347</v>
      </c>
      <c r="E89" s="39">
        <v>60</v>
      </c>
      <c r="F89" s="216">
        <v>2</v>
      </c>
      <c r="G89" s="215" t="s">
        <v>374</v>
      </c>
      <c r="H89" s="218">
        <f t="shared" si="6"/>
        <v>79.4871794871795</v>
      </c>
      <c r="I89" s="216">
        <v>87.65</v>
      </c>
      <c r="J89" s="215" t="s">
        <v>349</v>
      </c>
      <c r="K89" s="219">
        <v>0</v>
      </c>
      <c r="L89" s="215" t="s">
        <v>52</v>
      </c>
      <c r="M89" s="219">
        <v>59.9880023995201</v>
      </c>
      <c r="N89" s="215" t="s">
        <v>375</v>
      </c>
      <c r="O89" s="38">
        <f t="shared" si="7"/>
        <v>64.587600479904</v>
      </c>
      <c r="P89" s="39">
        <v>12.4855935459086</v>
      </c>
      <c r="Q89" s="220" t="s">
        <v>376</v>
      </c>
      <c r="R89" s="37">
        <f t="shared" si="8"/>
        <v>62.727479083568</v>
      </c>
      <c r="S89" s="221" t="s">
        <v>377</v>
      </c>
      <c r="T89" s="221" t="s">
        <v>82</v>
      </c>
      <c r="Y89" s="213"/>
    </row>
    <row r="90" s="1" customFormat="1" ht="86" customHeight="1" spans="1:375">
      <c r="A90" s="43">
        <v>87</v>
      </c>
      <c r="B90" s="91" t="s">
        <v>378</v>
      </c>
      <c r="C90" s="214">
        <v>8250310304</v>
      </c>
      <c r="D90" s="215" t="s">
        <v>347</v>
      </c>
      <c r="E90" s="39">
        <v>56</v>
      </c>
      <c r="F90" s="216">
        <v>0</v>
      </c>
      <c r="G90" s="215" t="s">
        <v>379</v>
      </c>
      <c r="H90" s="218">
        <f t="shared" si="6"/>
        <v>71.7948717948718</v>
      </c>
      <c r="I90" s="216">
        <v>86.69</v>
      </c>
      <c r="J90" s="215" t="s">
        <v>349</v>
      </c>
      <c r="K90" s="219">
        <v>0</v>
      </c>
      <c r="L90" s="215" t="s">
        <v>52</v>
      </c>
      <c r="M90" s="219">
        <v>50.0899820035993</v>
      </c>
      <c r="N90" s="215" t="s">
        <v>380</v>
      </c>
      <c r="O90" s="38">
        <f t="shared" si="7"/>
        <v>62.0319964007199</v>
      </c>
      <c r="P90" s="39">
        <v>10.5647330003842</v>
      </c>
      <c r="Q90" s="220" t="s">
        <v>381</v>
      </c>
      <c r="R90" s="37">
        <f t="shared" si="8"/>
        <v>59.9467770004107</v>
      </c>
      <c r="S90" s="221" t="s">
        <v>382</v>
      </c>
      <c r="T90" s="214" t="s">
        <v>103</v>
      </c>
      <c r="Y90" s="213"/>
    </row>
    <row r="91" s="1" customFormat="1" ht="86" customHeight="1" spans="1:375">
      <c r="A91" s="43">
        <v>88</v>
      </c>
      <c r="B91" s="91" t="s">
        <v>383</v>
      </c>
      <c r="C91" s="91">
        <v>8250310321</v>
      </c>
      <c r="D91" s="215" t="s">
        <v>347</v>
      </c>
      <c r="E91" s="39">
        <v>60</v>
      </c>
      <c r="F91" s="216">
        <v>2</v>
      </c>
      <c r="G91" s="215" t="s">
        <v>384</v>
      </c>
      <c r="H91" s="218">
        <f t="shared" si="6"/>
        <v>79.4871794871795</v>
      </c>
      <c r="I91" s="216">
        <v>87.79</v>
      </c>
      <c r="J91" s="215" t="s">
        <v>349</v>
      </c>
      <c r="K91" s="219">
        <v>0</v>
      </c>
      <c r="L91" s="215" t="s">
        <v>52</v>
      </c>
      <c r="M91" s="219">
        <v>0</v>
      </c>
      <c r="N91" s="215" t="s">
        <v>52</v>
      </c>
      <c r="O91" s="38">
        <f t="shared" si="7"/>
        <v>52.674</v>
      </c>
      <c r="P91" s="39">
        <v>97.9485209373799</v>
      </c>
      <c r="Q91" s="220" t="s">
        <v>385</v>
      </c>
      <c r="R91" s="37">
        <f t="shared" si="8"/>
        <v>56.278385021228</v>
      </c>
      <c r="S91" s="221" t="s">
        <v>386</v>
      </c>
      <c r="T91" s="221" t="s">
        <v>116</v>
      </c>
      <c r="Y91" s="213"/>
    </row>
    <row r="92" s="1" customFormat="1" ht="86" customHeight="1" spans="1:375">
      <c r="A92" s="43">
        <v>89</v>
      </c>
      <c r="B92" s="91" t="s">
        <v>387</v>
      </c>
      <c r="C92" s="214">
        <v>8250310303</v>
      </c>
      <c r="D92" s="215" t="s">
        <v>347</v>
      </c>
      <c r="E92" s="39">
        <v>58</v>
      </c>
      <c r="F92" s="216">
        <v>20</v>
      </c>
      <c r="G92" s="215" t="s">
        <v>388</v>
      </c>
      <c r="H92" s="218">
        <f t="shared" si="6"/>
        <v>100</v>
      </c>
      <c r="I92" s="216">
        <v>88.3</v>
      </c>
      <c r="J92" s="215" t="s">
        <v>349</v>
      </c>
      <c r="K92" s="219">
        <v>0</v>
      </c>
      <c r="L92" s="215" t="s">
        <v>52</v>
      </c>
      <c r="M92" s="219">
        <v>0</v>
      </c>
      <c r="N92" s="215" t="s">
        <v>52</v>
      </c>
      <c r="O92" s="38">
        <f t="shared" si="7"/>
        <v>52.98</v>
      </c>
      <c r="P92" s="39">
        <v>56.6653860929696</v>
      </c>
      <c r="Q92" s="220" t="s">
        <v>389</v>
      </c>
      <c r="R92" s="37">
        <f t="shared" si="8"/>
        <v>55.5152693046485</v>
      </c>
      <c r="S92" s="221" t="s">
        <v>390</v>
      </c>
      <c r="T92" s="214" t="s">
        <v>121</v>
      </c>
      <c r="Y92" s="213"/>
    </row>
    <row r="93" s="1" customFormat="1" ht="86" customHeight="1" spans="1:375">
      <c r="A93" s="43">
        <v>90</v>
      </c>
      <c r="B93" s="91" t="s">
        <v>391</v>
      </c>
      <c r="C93" s="214">
        <v>8250310317</v>
      </c>
      <c r="D93" s="215" t="s">
        <v>347</v>
      </c>
      <c r="E93" s="223">
        <v>60</v>
      </c>
      <c r="F93" s="224">
        <v>2</v>
      </c>
      <c r="G93" s="217" t="s">
        <v>392</v>
      </c>
      <c r="H93" s="218">
        <f t="shared" si="6"/>
        <v>79.4871794871795</v>
      </c>
      <c r="I93" s="225">
        <v>88.54</v>
      </c>
      <c r="J93" s="215" t="s">
        <v>349</v>
      </c>
      <c r="K93" s="226">
        <v>0</v>
      </c>
      <c r="L93" s="217" t="s">
        <v>331</v>
      </c>
      <c r="M93" s="226">
        <v>0</v>
      </c>
      <c r="N93" s="217"/>
      <c r="O93" s="38">
        <f t="shared" si="7"/>
        <v>53.124</v>
      </c>
      <c r="P93" s="39">
        <v>72.0322704571648</v>
      </c>
      <c r="Q93" s="220" t="s">
        <v>393</v>
      </c>
      <c r="R93" s="37">
        <f t="shared" si="8"/>
        <v>55.3875724972172</v>
      </c>
      <c r="S93" s="221" t="s">
        <v>394</v>
      </c>
      <c r="T93" s="214" t="s">
        <v>126</v>
      </c>
      <c r="Y93" s="227"/>
    </row>
    <row r="94" s="1" customFormat="1" ht="86" customHeight="1" spans="1:375">
      <c r="A94" s="43">
        <v>91</v>
      </c>
      <c r="B94" s="91" t="s">
        <v>395</v>
      </c>
      <c r="C94" s="214">
        <v>8250310310</v>
      </c>
      <c r="D94" s="215" t="s">
        <v>347</v>
      </c>
      <c r="E94" s="228">
        <v>60</v>
      </c>
      <c r="F94" s="229">
        <v>-4</v>
      </c>
      <c r="G94" s="215" t="s">
        <v>396</v>
      </c>
      <c r="H94" s="218">
        <f t="shared" si="6"/>
        <v>71.7948717948718</v>
      </c>
      <c r="I94" s="216">
        <v>87.31</v>
      </c>
      <c r="J94" s="215" t="s">
        <v>349</v>
      </c>
      <c r="K94" s="219">
        <v>0</v>
      </c>
      <c r="L94" s="215" t="s">
        <v>52</v>
      </c>
      <c r="M94" s="219">
        <v>0</v>
      </c>
      <c r="N94" s="215" t="s">
        <v>52</v>
      </c>
      <c r="O94" s="38">
        <f t="shared" si="7"/>
        <v>52.386</v>
      </c>
      <c r="P94" s="39">
        <v>86.4387245485978</v>
      </c>
      <c r="Q94" s="220" t="s">
        <v>397</v>
      </c>
      <c r="R94" s="37">
        <f t="shared" si="8"/>
        <v>55.0590798171735</v>
      </c>
      <c r="S94" s="221" t="s">
        <v>398</v>
      </c>
      <c r="T94" s="214" t="s">
        <v>131</v>
      </c>
      <c r="Y94" s="230"/>
    </row>
    <row r="95" s="1" customFormat="1" ht="86" customHeight="1" spans="1:375">
      <c r="A95" s="43">
        <v>92</v>
      </c>
      <c r="B95" s="91" t="s">
        <v>399</v>
      </c>
      <c r="C95" s="214">
        <v>8250310299</v>
      </c>
      <c r="D95" s="215" t="s">
        <v>347</v>
      </c>
      <c r="E95" s="39">
        <v>60</v>
      </c>
      <c r="F95" s="216">
        <v>-4</v>
      </c>
      <c r="G95" s="215" t="s">
        <v>396</v>
      </c>
      <c r="H95" s="218">
        <f t="shared" si="6"/>
        <v>71.7948717948718</v>
      </c>
      <c r="I95" s="216">
        <v>87.25</v>
      </c>
      <c r="J95" s="215" t="s">
        <v>349</v>
      </c>
      <c r="K95" s="219">
        <v>0</v>
      </c>
      <c r="L95" s="215" t="s">
        <v>52</v>
      </c>
      <c r="M95" s="219">
        <v>0</v>
      </c>
      <c r="N95" s="215" t="s">
        <v>52</v>
      </c>
      <c r="O95" s="38">
        <f t="shared" si="7"/>
        <v>52.35</v>
      </c>
      <c r="P95" s="39">
        <v>69.1509796388782</v>
      </c>
      <c r="Q95" s="220" t="s">
        <v>400</v>
      </c>
      <c r="R95" s="37">
        <f t="shared" si="8"/>
        <v>54.1622925716875</v>
      </c>
      <c r="S95" s="221" t="s">
        <v>401</v>
      </c>
      <c r="T95" s="214" t="s">
        <v>170</v>
      </c>
      <c r="Y95" s="213"/>
    </row>
    <row r="96" s="1" customFormat="1" ht="86" customHeight="1" spans="1:375">
      <c r="A96" s="43">
        <v>93</v>
      </c>
      <c r="B96" s="91" t="s">
        <v>402</v>
      </c>
      <c r="C96" s="214">
        <v>8250310298</v>
      </c>
      <c r="D96" s="215" t="s">
        <v>347</v>
      </c>
      <c r="E96" s="39">
        <v>60</v>
      </c>
      <c r="F96" s="219">
        <v>-4</v>
      </c>
      <c r="G96" s="215" t="s">
        <v>396</v>
      </c>
      <c r="H96" s="218">
        <f t="shared" si="6"/>
        <v>71.7948717948718</v>
      </c>
      <c r="I96" s="216">
        <v>90.08</v>
      </c>
      <c r="J96" s="215" t="s">
        <v>349</v>
      </c>
      <c r="K96" s="219">
        <v>0</v>
      </c>
      <c r="L96" s="215" t="s">
        <v>52</v>
      </c>
      <c r="M96" s="219">
        <v>0</v>
      </c>
      <c r="N96" s="215" t="s">
        <v>52</v>
      </c>
      <c r="O96" s="38">
        <f t="shared" si="7"/>
        <v>54.048</v>
      </c>
      <c r="P96" s="39">
        <v>10.5647330003842</v>
      </c>
      <c r="Q96" s="231" t="s">
        <v>361</v>
      </c>
      <c r="R96" s="37">
        <f t="shared" si="8"/>
        <v>52.7611802397628</v>
      </c>
      <c r="S96" s="221" t="s">
        <v>403</v>
      </c>
      <c r="T96" s="221" t="s">
        <v>186</v>
      </c>
      <c r="Y96" s="213"/>
    </row>
    <row r="97" s="1" customFormat="1" ht="86" customHeight="1" spans="1:25">
      <c r="A97" s="43">
        <v>94</v>
      </c>
      <c r="B97" s="91" t="s">
        <v>404</v>
      </c>
      <c r="C97" s="214">
        <v>8250310314</v>
      </c>
      <c r="D97" s="215" t="s">
        <v>347</v>
      </c>
      <c r="E97" s="39">
        <v>60</v>
      </c>
      <c r="F97" s="216">
        <v>0</v>
      </c>
      <c r="G97" s="215" t="s">
        <v>405</v>
      </c>
      <c r="H97" s="218">
        <f t="shared" si="6"/>
        <v>76.9230769230769</v>
      </c>
      <c r="I97" s="219">
        <v>88.96</v>
      </c>
      <c r="J97" s="215" t="s">
        <v>349</v>
      </c>
      <c r="K97" s="219">
        <v>0</v>
      </c>
      <c r="L97" s="215" t="s">
        <v>52</v>
      </c>
      <c r="M97" s="219">
        <v>0</v>
      </c>
      <c r="N97" s="215" t="s">
        <v>52</v>
      </c>
      <c r="O97" s="38">
        <f t="shared" si="7"/>
        <v>53.376</v>
      </c>
      <c r="P97" s="39">
        <v>14.406454091433</v>
      </c>
      <c r="Q97" s="220" t="s">
        <v>406</v>
      </c>
      <c r="R97" s="37">
        <f t="shared" si="8"/>
        <v>52.6048765507255</v>
      </c>
      <c r="S97" s="1" t="s">
        <v>407</v>
      </c>
      <c r="T97" s="214" t="s">
        <v>208</v>
      </c>
      <c r="Y97" s="213"/>
    </row>
    <row r="98" s="1" customFormat="1" ht="86" customHeight="1" spans="1:25">
      <c r="A98" s="43">
        <v>95</v>
      </c>
      <c r="B98" s="91" t="s">
        <v>408</v>
      </c>
      <c r="C98" s="214">
        <v>8250310320</v>
      </c>
      <c r="D98" s="215" t="s">
        <v>347</v>
      </c>
      <c r="E98" s="39">
        <v>60</v>
      </c>
      <c r="F98" s="216">
        <v>0</v>
      </c>
      <c r="G98" s="215" t="s">
        <v>409</v>
      </c>
      <c r="H98" s="218">
        <f t="shared" si="6"/>
        <v>76.9230769230769</v>
      </c>
      <c r="I98" s="219">
        <v>86.58</v>
      </c>
      <c r="J98" s="215" t="s">
        <v>349</v>
      </c>
      <c r="K98" s="219">
        <v>0</v>
      </c>
      <c r="L98" s="215" t="s">
        <v>52</v>
      </c>
      <c r="M98" s="219">
        <v>0</v>
      </c>
      <c r="N98" s="215" t="s">
        <v>52</v>
      </c>
      <c r="O98" s="38">
        <f t="shared" si="7"/>
        <v>51.948</v>
      </c>
      <c r="P98" s="39">
        <v>36.4809834805993</v>
      </c>
      <c r="Q98" s="220" t="s">
        <v>410</v>
      </c>
      <c r="R98" s="37">
        <f t="shared" si="8"/>
        <v>52.4234030201838</v>
      </c>
      <c r="S98" s="221" t="s">
        <v>411</v>
      </c>
      <c r="T98" s="214" t="s">
        <v>223</v>
      </c>
      <c r="Y98" s="213"/>
    </row>
    <row r="99" s="1" customFormat="1" ht="86" customHeight="1" spans="1:25">
      <c r="A99" s="43">
        <v>96</v>
      </c>
      <c r="B99" s="91" t="s">
        <v>412</v>
      </c>
      <c r="C99" s="214">
        <v>8250310308</v>
      </c>
      <c r="D99" s="215" t="s">
        <v>347</v>
      </c>
      <c r="E99" s="39">
        <v>60</v>
      </c>
      <c r="F99" s="216">
        <v>-2</v>
      </c>
      <c r="G99" s="215" t="s">
        <v>413</v>
      </c>
      <c r="H99" s="218">
        <f t="shared" si="6"/>
        <v>74.3589743589744</v>
      </c>
      <c r="I99" s="216">
        <v>88.29</v>
      </c>
      <c r="J99" s="215" t="s">
        <v>349</v>
      </c>
      <c r="K99" s="219">
        <v>0</v>
      </c>
      <c r="L99" s="215" t="s">
        <v>52</v>
      </c>
      <c r="M99" s="219">
        <v>0</v>
      </c>
      <c r="N99" s="215" t="s">
        <v>52</v>
      </c>
      <c r="O99" s="38">
        <f t="shared" si="7"/>
        <v>52.974</v>
      </c>
      <c r="P99" s="39">
        <v>10.5647330003842</v>
      </c>
      <c r="Q99" s="220" t="s">
        <v>414</v>
      </c>
      <c r="R99" s="37">
        <f t="shared" si="8"/>
        <v>51.9227853679679</v>
      </c>
      <c r="S99" s="221" t="s">
        <v>415</v>
      </c>
      <c r="T99" s="214" t="s">
        <v>248</v>
      </c>
      <c r="Y99" s="213"/>
    </row>
    <row r="100" s="1" customFormat="1" ht="86" customHeight="1" spans="1:25">
      <c r="A100" s="43">
        <v>97</v>
      </c>
      <c r="B100" s="91" t="s">
        <v>416</v>
      </c>
      <c r="C100" s="91">
        <v>8250310313</v>
      </c>
      <c r="D100" s="215" t="s">
        <v>347</v>
      </c>
      <c r="E100" s="39">
        <v>60</v>
      </c>
      <c r="F100" s="216">
        <v>0</v>
      </c>
      <c r="G100" s="215" t="s">
        <v>417</v>
      </c>
      <c r="H100" s="218">
        <f t="shared" si="6"/>
        <v>76.9230769230769</v>
      </c>
      <c r="I100" s="216">
        <v>88.12</v>
      </c>
      <c r="J100" s="215" t="s">
        <v>349</v>
      </c>
      <c r="K100" s="219">
        <v>0</v>
      </c>
      <c r="L100" s="215" t="s">
        <v>52</v>
      </c>
      <c r="M100" s="219">
        <v>0</v>
      </c>
      <c r="N100" s="215" t="s">
        <v>52</v>
      </c>
      <c r="O100" s="38">
        <f t="shared" si="7"/>
        <v>52.872</v>
      </c>
      <c r="P100" s="39">
        <v>0</v>
      </c>
      <c r="Q100" s="220">
        <v>0</v>
      </c>
      <c r="R100" s="37">
        <f t="shared" si="8"/>
        <v>51.4309538461538</v>
      </c>
      <c r="S100" s="221" t="s">
        <v>418</v>
      </c>
      <c r="T100" s="232" t="s">
        <v>256</v>
      </c>
      <c r="Y100" s="213"/>
    </row>
    <row r="101" s="1" customFormat="1" ht="86" customHeight="1" spans="1:25">
      <c r="A101" s="43">
        <v>98</v>
      </c>
      <c r="B101" s="91" t="s">
        <v>419</v>
      </c>
      <c r="C101" s="214">
        <v>8250310306</v>
      </c>
      <c r="D101" s="215" t="s">
        <v>347</v>
      </c>
      <c r="E101" s="39">
        <v>60</v>
      </c>
      <c r="F101" s="216">
        <v>0</v>
      </c>
      <c r="G101" s="215" t="s">
        <v>409</v>
      </c>
      <c r="H101" s="218">
        <f t="shared" si="6"/>
        <v>76.9230769230769</v>
      </c>
      <c r="I101" s="216">
        <v>86.12</v>
      </c>
      <c r="J101" s="215" t="s">
        <v>349</v>
      </c>
      <c r="K101" s="219">
        <v>0</v>
      </c>
      <c r="L101" s="215" t="s">
        <v>52</v>
      </c>
      <c r="M101" s="219">
        <v>0</v>
      </c>
      <c r="N101" s="215" t="s">
        <v>52</v>
      </c>
      <c r="O101" s="38">
        <f t="shared" si="7"/>
        <v>51.672</v>
      </c>
      <c r="P101" s="39">
        <v>15.3668843641952</v>
      </c>
      <c r="Q101" s="220" t="s">
        <v>420</v>
      </c>
      <c r="R101" s="37">
        <f t="shared" si="8"/>
        <v>51.1192980643636</v>
      </c>
      <c r="S101" s="221" t="s">
        <v>421</v>
      </c>
      <c r="T101" s="214" t="s">
        <v>261</v>
      </c>
      <c r="Y101" s="213"/>
    </row>
    <row r="102" s="1" customFormat="1" ht="86" customHeight="1" spans="1:25">
      <c r="A102" s="43">
        <v>99</v>
      </c>
      <c r="B102" s="91" t="s">
        <v>422</v>
      </c>
      <c r="C102" s="214">
        <v>8250310322</v>
      </c>
      <c r="D102" s="215" t="s">
        <v>347</v>
      </c>
      <c r="E102" s="233">
        <v>60</v>
      </c>
      <c r="F102" s="234">
        <v>2</v>
      </c>
      <c r="G102" s="235" t="s">
        <v>384</v>
      </c>
      <c r="H102" s="218">
        <f t="shared" si="6"/>
        <v>79.4871794871795</v>
      </c>
      <c r="I102" s="224">
        <v>85.38</v>
      </c>
      <c r="J102" s="232" t="s">
        <v>423</v>
      </c>
      <c r="K102" s="236">
        <v>0</v>
      </c>
      <c r="L102" s="232" t="s">
        <v>331</v>
      </c>
      <c r="M102" s="232">
        <v>0</v>
      </c>
      <c r="N102" s="232" t="s">
        <v>331</v>
      </c>
      <c r="O102" s="38">
        <f t="shared" si="7"/>
        <v>51.228</v>
      </c>
      <c r="P102" s="39">
        <v>14.406454091433</v>
      </c>
      <c r="Q102" s="183" t="s">
        <v>424</v>
      </c>
      <c r="R102" s="37">
        <f t="shared" si="8"/>
        <v>50.7998816789306</v>
      </c>
      <c r="S102" s="221" t="s">
        <v>425</v>
      </c>
      <c r="T102" s="214" t="s">
        <v>272</v>
      </c>
      <c r="Y102" s="237"/>
    </row>
    <row r="103" s="1" customFormat="1" ht="86" customHeight="1" spans="1:25">
      <c r="A103" s="43">
        <v>100</v>
      </c>
      <c r="B103" s="91" t="s">
        <v>426</v>
      </c>
      <c r="C103" s="214">
        <v>8250310307</v>
      </c>
      <c r="D103" s="215" t="s">
        <v>347</v>
      </c>
      <c r="E103" s="39">
        <v>58</v>
      </c>
      <c r="F103" s="219">
        <v>0</v>
      </c>
      <c r="G103" s="215" t="s">
        <v>427</v>
      </c>
      <c r="H103" s="218">
        <f t="shared" si="6"/>
        <v>74.3589743589744</v>
      </c>
      <c r="I103" s="216">
        <v>86.83</v>
      </c>
      <c r="J103" s="215" t="s">
        <v>349</v>
      </c>
      <c r="K103" s="219">
        <v>0</v>
      </c>
      <c r="L103" s="215" t="s">
        <v>52</v>
      </c>
      <c r="M103" s="219">
        <v>0</v>
      </c>
      <c r="N103" s="215" t="s">
        <v>52</v>
      </c>
      <c r="O103" s="38">
        <f t="shared" si="7"/>
        <v>52.098</v>
      </c>
      <c r="P103" s="39">
        <v>0</v>
      </c>
      <c r="Q103" s="231" t="s">
        <v>52</v>
      </c>
      <c r="R103" s="37">
        <f t="shared" si="8"/>
        <v>50.6061487179487</v>
      </c>
      <c r="S103" s="221" t="s">
        <v>428</v>
      </c>
      <c r="T103" s="214" t="s">
        <v>280</v>
      </c>
      <c r="Y103" s="213"/>
    </row>
    <row r="104" s="1" customFormat="1" ht="86" customHeight="1" spans="1:25">
      <c r="A104" s="43">
        <v>101</v>
      </c>
      <c r="B104" s="115" t="s">
        <v>429</v>
      </c>
      <c r="C104" s="238">
        <v>8250310311</v>
      </c>
      <c r="D104" s="215" t="s">
        <v>347</v>
      </c>
      <c r="E104" s="39">
        <v>60</v>
      </c>
      <c r="F104" s="216">
        <v>-6</v>
      </c>
      <c r="G104" s="215" t="s">
        <v>430</v>
      </c>
      <c r="H104" s="218">
        <f t="shared" si="6"/>
        <v>69.2307692307692</v>
      </c>
      <c r="I104" s="216">
        <v>86.07</v>
      </c>
      <c r="J104" s="215" t="s">
        <v>349</v>
      </c>
      <c r="K104" s="219">
        <v>0</v>
      </c>
      <c r="L104" s="215" t="s">
        <v>52</v>
      </c>
      <c r="M104" s="219">
        <v>0</v>
      </c>
      <c r="N104" s="215" t="s">
        <v>52</v>
      </c>
      <c r="O104" s="38">
        <f t="shared" si="7"/>
        <v>51.642</v>
      </c>
      <c r="P104" s="39">
        <v>0</v>
      </c>
      <c r="Q104" s="220" t="s">
        <v>52</v>
      </c>
      <c r="R104" s="37">
        <f t="shared" si="8"/>
        <v>49.9393384615385</v>
      </c>
      <c r="S104" s="221" t="s">
        <v>431</v>
      </c>
      <c r="T104" s="232" t="s">
        <v>298</v>
      </c>
      <c r="Y104" s="213"/>
    </row>
    <row r="105" s="1" customFormat="1" ht="86" customHeight="1" spans="1:25">
      <c r="A105" s="43">
        <v>102</v>
      </c>
      <c r="B105" s="91" t="s">
        <v>432</v>
      </c>
      <c r="C105" s="214">
        <v>8250310315</v>
      </c>
      <c r="D105" s="215" t="s">
        <v>347</v>
      </c>
      <c r="E105" s="39">
        <v>60</v>
      </c>
      <c r="F105" s="216">
        <v>-2</v>
      </c>
      <c r="G105" s="215" t="s">
        <v>433</v>
      </c>
      <c r="H105" s="218">
        <f t="shared" si="6"/>
        <v>74.3589743589744</v>
      </c>
      <c r="I105" s="216">
        <v>85.57</v>
      </c>
      <c r="J105" s="215" t="s">
        <v>349</v>
      </c>
      <c r="K105" s="219">
        <v>0</v>
      </c>
      <c r="L105" s="215" t="s">
        <v>52</v>
      </c>
      <c r="M105" s="219">
        <v>0</v>
      </c>
      <c r="N105" s="215" t="s">
        <v>52</v>
      </c>
      <c r="O105" s="38">
        <f t="shared" si="7"/>
        <v>51.342</v>
      </c>
      <c r="P105" s="39">
        <v>0</v>
      </c>
      <c r="Q105" s="220" t="s">
        <v>52</v>
      </c>
      <c r="R105" s="37">
        <f t="shared" si="8"/>
        <v>49.9257487179487</v>
      </c>
      <c r="S105" s="221" t="s">
        <v>434</v>
      </c>
      <c r="T105" s="214" t="s">
        <v>313</v>
      </c>
      <c r="Y105" s="213"/>
    </row>
    <row r="106" s="1" customFormat="1" ht="86" customHeight="1" spans="1:25">
      <c r="A106" s="43">
        <v>103</v>
      </c>
      <c r="B106" s="91" t="s">
        <v>435</v>
      </c>
      <c r="C106" s="214">
        <v>8250310305</v>
      </c>
      <c r="D106" s="215" t="s">
        <v>347</v>
      </c>
      <c r="E106" s="39">
        <v>56</v>
      </c>
      <c r="F106" s="216">
        <v>0</v>
      </c>
      <c r="G106" s="215" t="s">
        <v>396</v>
      </c>
      <c r="H106" s="218">
        <f t="shared" si="6"/>
        <v>71.7948717948718</v>
      </c>
      <c r="I106" s="216">
        <v>84.53</v>
      </c>
      <c r="J106" s="215" t="s">
        <v>349</v>
      </c>
      <c r="K106" s="219">
        <v>0</v>
      </c>
      <c r="L106" s="215" t="s">
        <v>52</v>
      </c>
      <c r="M106" s="219">
        <v>0</v>
      </c>
      <c r="N106" s="215" t="s">
        <v>52</v>
      </c>
      <c r="O106" s="38">
        <f t="shared" si="7"/>
        <v>50.718</v>
      </c>
      <c r="P106" s="39">
        <v>13.4460238186708</v>
      </c>
      <c r="Q106" s="220" t="s">
        <v>436</v>
      </c>
      <c r="R106" s="37">
        <f t="shared" si="8"/>
        <v>49.9082447806771</v>
      </c>
      <c r="S106" s="221" t="s">
        <v>437</v>
      </c>
      <c r="T106" s="214" t="s">
        <v>316</v>
      </c>
      <c r="Y106" s="213"/>
    </row>
    <row r="107" s="1" customFormat="1" ht="86" customHeight="1" spans="1:25">
      <c r="A107" s="43">
        <v>104</v>
      </c>
      <c r="B107" s="91" t="s">
        <v>438</v>
      </c>
      <c r="C107" s="214">
        <v>8250310309</v>
      </c>
      <c r="D107" s="215" t="s">
        <v>347</v>
      </c>
      <c r="E107" s="39">
        <v>60</v>
      </c>
      <c r="F107" s="216">
        <v>-8</v>
      </c>
      <c r="G107" s="215" t="s">
        <v>439</v>
      </c>
      <c r="H107" s="218">
        <f t="shared" si="6"/>
        <v>66.6666666666667</v>
      </c>
      <c r="I107" s="216">
        <v>83</v>
      </c>
      <c r="J107" s="215" t="s">
        <v>349</v>
      </c>
      <c r="K107" s="219">
        <v>0</v>
      </c>
      <c r="L107" s="215" t="s">
        <v>52</v>
      </c>
      <c r="M107" s="219">
        <v>0</v>
      </c>
      <c r="N107" s="215" t="s">
        <v>52</v>
      </c>
      <c r="O107" s="38">
        <f t="shared" si="7"/>
        <v>49.8</v>
      </c>
      <c r="P107" s="39">
        <v>0</v>
      </c>
      <c r="Q107" s="220" t="s">
        <v>52</v>
      </c>
      <c r="R107" s="37">
        <f t="shared" si="8"/>
        <v>48.1533333333333</v>
      </c>
      <c r="S107" s="221" t="s">
        <v>440</v>
      </c>
      <c r="T107" s="239" t="s">
        <v>328</v>
      </c>
      <c r="Y107" s="213"/>
    </row>
    <row r="108" s="1" customFormat="1" ht="86" customHeight="1" spans="1:25">
      <c r="A108" s="43">
        <v>105</v>
      </c>
      <c r="B108" s="240" t="s">
        <v>441</v>
      </c>
      <c r="C108" s="241">
        <v>8250310301</v>
      </c>
      <c r="D108" s="242" t="s">
        <v>347</v>
      </c>
      <c r="E108" s="243">
        <v>60</v>
      </c>
      <c r="F108" s="244">
        <v>-4</v>
      </c>
      <c r="G108" s="245" t="s">
        <v>396</v>
      </c>
      <c r="H108" s="246">
        <f t="shared" si="6"/>
        <v>71.7948717948718</v>
      </c>
      <c r="I108" s="244">
        <v>82.07</v>
      </c>
      <c r="J108" s="245" t="s">
        <v>349</v>
      </c>
      <c r="K108" s="247">
        <v>0</v>
      </c>
      <c r="L108" s="245" t="s">
        <v>52</v>
      </c>
      <c r="M108" s="247">
        <v>0</v>
      </c>
      <c r="N108" s="245" t="s">
        <v>52</v>
      </c>
      <c r="O108" s="248">
        <f t="shared" si="7"/>
        <v>49.242</v>
      </c>
      <c r="P108" s="243">
        <v>0</v>
      </c>
      <c r="Q108" s="249" t="s">
        <v>52</v>
      </c>
      <c r="R108" s="250">
        <f t="shared" si="8"/>
        <v>47.9075435897436</v>
      </c>
      <c r="S108" s="251" t="s">
        <v>442</v>
      </c>
      <c r="T108" s="241" t="s">
        <v>333</v>
      </c>
      <c r="Y108" s="213"/>
    </row>
    <row r="109" s="1" customFormat="1" ht="86" customHeight="1" spans="1:25">
      <c r="A109" s="43">
        <v>106</v>
      </c>
      <c r="B109" s="202" t="s">
        <v>443</v>
      </c>
      <c r="C109" s="203">
        <v>3250300280</v>
      </c>
      <c r="D109" s="252" t="s">
        <v>444</v>
      </c>
      <c r="E109" s="253">
        <v>60</v>
      </c>
      <c r="F109" s="203">
        <v>-2</v>
      </c>
      <c r="G109" s="254" t="s">
        <v>445</v>
      </c>
      <c r="H109" s="255">
        <f t="shared" ref="H109:H118" si="9">(E109+F109)/87*100</f>
        <v>66.6666666666667</v>
      </c>
      <c r="I109" s="256">
        <v>89.6</v>
      </c>
      <c r="J109" s="203" t="s">
        <v>349</v>
      </c>
      <c r="K109" s="203">
        <v>0</v>
      </c>
      <c r="L109" s="203" t="s">
        <v>52</v>
      </c>
      <c r="M109" s="203">
        <f>25/25*100</f>
        <v>100</v>
      </c>
      <c r="N109" s="203" t="s">
        <v>446</v>
      </c>
      <c r="O109" s="257">
        <f t="shared" si="7"/>
        <v>73.76</v>
      </c>
      <c r="P109" s="258">
        <f>5/65*100</f>
        <v>7.69230769230769</v>
      </c>
      <c r="Q109" s="259" t="s">
        <v>447</v>
      </c>
      <c r="R109" s="260">
        <f t="shared" si="8"/>
        <v>70.1019487179487</v>
      </c>
      <c r="S109" s="261">
        <v>1</v>
      </c>
      <c r="T109" s="262">
        <v>2</v>
      </c>
    </row>
    <row r="110" s="1" customFormat="1" ht="86" customHeight="1" spans="1:25">
      <c r="A110" s="43">
        <v>107</v>
      </c>
      <c r="B110" s="91" t="s">
        <v>448</v>
      </c>
      <c r="C110" s="214">
        <v>3250300279</v>
      </c>
      <c r="D110" s="263" t="s">
        <v>444</v>
      </c>
      <c r="E110" s="264">
        <v>60</v>
      </c>
      <c r="F110" s="214">
        <v>27</v>
      </c>
      <c r="G110" s="265" t="s">
        <v>449</v>
      </c>
      <c r="H110" s="266">
        <f t="shared" si="9"/>
        <v>100</v>
      </c>
      <c r="I110" s="228">
        <v>87.8643</v>
      </c>
      <c r="J110" s="214" t="s">
        <v>349</v>
      </c>
      <c r="K110" s="214">
        <v>0</v>
      </c>
      <c r="L110" s="214" t="s">
        <v>52</v>
      </c>
      <c r="M110" s="214">
        <v>0</v>
      </c>
      <c r="N110" s="214" t="s">
        <v>52</v>
      </c>
      <c r="O110" s="36">
        <f t="shared" si="7"/>
        <v>52.71858</v>
      </c>
      <c r="P110" s="267">
        <f>65/65*100</f>
        <v>100</v>
      </c>
      <c r="Q110" s="268" t="s">
        <v>450</v>
      </c>
      <c r="R110" s="269">
        <f t="shared" si="8"/>
        <v>57.446722</v>
      </c>
      <c r="S110" s="270">
        <v>2</v>
      </c>
      <c r="T110" s="271">
        <v>7</v>
      </c>
    </row>
    <row r="111" s="1" customFormat="1" ht="86" customHeight="1" spans="1:25">
      <c r="A111" s="43">
        <v>108</v>
      </c>
      <c r="B111" s="91" t="s">
        <v>451</v>
      </c>
      <c r="C111" s="214">
        <v>3250300278</v>
      </c>
      <c r="D111" s="263" t="s">
        <v>444</v>
      </c>
      <c r="E111" s="264">
        <v>60</v>
      </c>
      <c r="F111" s="214">
        <v>26.56</v>
      </c>
      <c r="G111" s="265" t="s">
        <v>452</v>
      </c>
      <c r="H111" s="266">
        <f t="shared" si="9"/>
        <v>99.4942528735632</v>
      </c>
      <c r="I111" s="228">
        <v>86.9</v>
      </c>
      <c r="J111" s="214" t="s">
        <v>349</v>
      </c>
      <c r="K111" s="214">
        <v>0</v>
      </c>
      <c r="L111" s="214" t="s">
        <v>52</v>
      </c>
      <c r="M111" s="214">
        <v>0</v>
      </c>
      <c r="N111" s="214" t="s">
        <v>52</v>
      </c>
      <c r="O111" s="36">
        <f t="shared" si="7"/>
        <v>52.14</v>
      </c>
      <c r="P111" s="267">
        <f>62.875/65*100</f>
        <v>96.7307692307692</v>
      </c>
      <c r="Q111" s="268" t="s">
        <v>453</v>
      </c>
      <c r="R111" s="272">
        <f t="shared" si="8"/>
        <v>56.7372511052166</v>
      </c>
      <c r="S111" s="270">
        <v>3</v>
      </c>
      <c r="T111" s="271">
        <v>10</v>
      </c>
    </row>
    <row r="112" s="1" customFormat="1" ht="86" customHeight="1" spans="1:25">
      <c r="A112" s="43">
        <v>109</v>
      </c>
      <c r="B112" s="91" t="s">
        <v>454</v>
      </c>
      <c r="C112" s="214">
        <v>3250300269</v>
      </c>
      <c r="D112" s="263" t="s">
        <v>444</v>
      </c>
      <c r="E112" s="264">
        <v>60</v>
      </c>
      <c r="F112" s="214">
        <v>14</v>
      </c>
      <c r="G112" s="265" t="s">
        <v>455</v>
      </c>
      <c r="H112" s="266">
        <f t="shared" si="9"/>
        <v>85.0574712643678</v>
      </c>
      <c r="I112" s="228">
        <v>89.5</v>
      </c>
      <c r="J112" s="214" t="s">
        <v>349</v>
      </c>
      <c r="K112" s="214">
        <v>0</v>
      </c>
      <c r="L112" s="214" t="s">
        <v>52</v>
      </c>
      <c r="M112" s="214">
        <v>0</v>
      </c>
      <c r="N112" s="214" t="s">
        <v>52</v>
      </c>
      <c r="O112" s="36">
        <f t="shared" si="7"/>
        <v>53.7</v>
      </c>
      <c r="P112" s="267">
        <f>52.22/65*100</f>
        <v>80.3384615384615</v>
      </c>
      <c r="Q112" s="268" t="s">
        <v>456</v>
      </c>
      <c r="R112" s="272">
        <f t="shared" si="8"/>
        <v>56.5997966401415</v>
      </c>
      <c r="S112" s="270">
        <v>4</v>
      </c>
      <c r="T112" s="271">
        <v>11</v>
      </c>
    </row>
    <row r="113" s="1" customFormat="1" ht="86" customHeight="1" spans="1:20">
      <c r="A113" s="43">
        <v>110</v>
      </c>
      <c r="B113" s="91" t="s">
        <v>457</v>
      </c>
      <c r="C113" s="214">
        <v>3250300274</v>
      </c>
      <c r="D113" s="263" t="s">
        <v>444</v>
      </c>
      <c r="E113" s="264">
        <v>60</v>
      </c>
      <c r="F113" s="214">
        <v>8</v>
      </c>
      <c r="G113" s="265" t="s">
        <v>458</v>
      </c>
      <c r="H113" s="266">
        <f t="shared" si="9"/>
        <v>78.1609195402299</v>
      </c>
      <c r="I113" s="228">
        <v>87.9231</v>
      </c>
      <c r="J113" s="214" t="s">
        <v>349</v>
      </c>
      <c r="K113" s="214">
        <v>0</v>
      </c>
      <c r="L113" s="214" t="s">
        <v>52</v>
      </c>
      <c r="M113" s="214">
        <v>0</v>
      </c>
      <c r="N113" s="214" t="s">
        <v>52</v>
      </c>
      <c r="O113" s="36">
        <f t="shared" si="7"/>
        <v>52.75386</v>
      </c>
      <c r="P113" s="267">
        <f>30/65*100</f>
        <v>46.1538461538462</v>
      </c>
      <c r="Q113" s="268" t="s">
        <v>459</v>
      </c>
      <c r="R113" s="272">
        <f t="shared" si="8"/>
        <v>53.6942122847038</v>
      </c>
      <c r="S113" s="270">
        <v>5</v>
      </c>
      <c r="T113" s="271">
        <v>16</v>
      </c>
    </row>
    <row r="114" s="1" customFormat="1" ht="86" customHeight="1" spans="1:20">
      <c r="A114" s="43">
        <v>111</v>
      </c>
      <c r="B114" s="91" t="s">
        <v>460</v>
      </c>
      <c r="C114" s="214">
        <v>3250300270</v>
      </c>
      <c r="D114" s="263" t="s">
        <v>444</v>
      </c>
      <c r="E114" s="264">
        <v>60</v>
      </c>
      <c r="F114" s="214">
        <v>4</v>
      </c>
      <c r="G114" s="265" t="s">
        <v>461</v>
      </c>
      <c r="H114" s="266">
        <f t="shared" si="9"/>
        <v>73.5632183908046</v>
      </c>
      <c r="I114" s="228">
        <v>85.8143</v>
      </c>
      <c r="J114" s="214" t="s">
        <v>349</v>
      </c>
      <c r="K114" s="214">
        <v>0</v>
      </c>
      <c r="L114" s="214" t="s">
        <v>52</v>
      </c>
      <c r="M114" s="214">
        <v>0</v>
      </c>
      <c r="N114" s="214" t="s">
        <v>52</v>
      </c>
      <c r="O114" s="36">
        <f t="shared" si="7"/>
        <v>51.48858</v>
      </c>
      <c r="P114" s="267">
        <f>47.5/65*100</f>
        <v>73.0769230769231</v>
      </c>
      <c r="Q114" s="268" t="s">
        <v>462</v>
      </c>
      <c r="R114" s="272">
        <f t="shared" si="8"/>
        <v>53.6717290733864</v>
      </c>
      <c r="S114" s="270">
        <v>6</v>
      </c>
      <c r="T114" s="271">
        <v>17</v>
      </c>
    </row>
    <row r="115" s="1" customFormat="1" ht="86" customHeight="1" spans="1:20">
      <c r="A115" s="43">
        <v>112</v>
      </c>
      <c r="B115" s="91" t="s">
        <v>463</v>
      </c>
      <c r="C115" s="214">
        <v>3250300282</v>
      </c>
      <c r="D115" s="263" t="s">
        <v>444</v>
      </c>
      <c r="E115" s="264">
        <v>60</v>
      </c>
      <c r="F115" s="214">
        <v>0</v>
      </c>
      <c r="G115" s="265" t="s">
        <v>464</v>
      </c>
      <c r="H115" s="266">
        <f t="shared" si="9"/>
        <v>68.9655172413793</v>
      </c>
      <c r="I115" s="228">
        <v>89.2076</v>
      </c>
      <c r="J115" s="214" t="s">
        <v>349</v>
      </c>
      <c r="K115" s="214">
        <v>0</v>
      </c>
      <c r="L115" s="214" t="s">
        <v>52</v>
      </c>
      <c r="M115" s="214">
        <v>0</v>
      </c>
      <c r="N115" s="214" t="s">
        <v>52</v>
      </c>
      <c r="O115" s="36">
        <f t="shared" si="7"/>
        <v>53.52456</v>
      </c>
      <c r="P115" s="267">
        <f>23.74/65*100</f>
        <v>36.5230769230769</v>
      </c>
      <c r="Q115" s="268" t="s">
        <v>465</v>
      </c>
      <c r="R115" s="272">
        <f t="shared" si="8"/>
        <v>53.4465337082228</v>
      </c>
      <c r="S115" s="270">
        <v>7</v>
      </c>
      <c r="T115" s="271">
        <v>18</v>
      </c>
    </row>
    <row r="116" s="1" customFormat="1" ht="86" customHeight="1" spans="1:20">
      <c r="A116" s="43">
        <v>113</v>
      </c>
      <c r="B116" s="91" t="s">
        <v>466</v>
      </c>
      <c r="C116" s="214">
        <v>3250300281</v>
      </c>
      <c r="D116" s="263" t="s">
        <v>444</v>
      </c>
      <c r="E116" s="264">
        <v>60</v>
      </c>
      <c r="F116" s="214">
        <v>10.4</v>
      </c>
      <c r="G116" s="265" t="s">
        <v>467</v>
      </c>
      <c r="H116" s="266">
        <f t="shared" si="9"/>
        <v>80.9195402298851</v>
      </c>
      <c r="I116" s="228">
        <v>90.0923</v>
      </c>
      <c r="J116" s="214" t="s">
        <v>349</v>
      </c>
      <c r="K116" s="214">
        <v>0</v>
      </c>
      <c r="L116" s="214" t="s">
        <v>52</v>
      </c>
      <c r="M116" s="214">
        <v>0</v>
      </c>
      <c r="N116" s="214" t="s">
        <v>52</v>
      </c>
      <c r="O116" s="36">
        <f t="shared" si="7"/>
        <v>54.05538</v>
      </c>
      <c r="P116" s="267">
        <v>0</v>
      </c>
      <c r="Q116" s="268" t="s">
        <v>52</v>
      </c>
      <c r="R116" s="272">
        <f t="shared" si="8"/>
        <v>52.6958190114943</v>
      </c>
      <c r="S116" s="270">
        <v>8</v>
      </c>
      <c r="T116" s="271">
        <v>20</v>
      </c>
    </row>
    <row r="117" s="1" customFormat="1" ht="86" customHeight="1" spans="1:20">
      <c r="A117" s="43">
        <v>114</v>
      </c>
      <c r="B117" s="91" t="s">
        <v>468</v>
      </c>
      <c r="C117" s="214">
        <v>3250300277</v>
      </c>
      <c r="D117" s="263" t="s">
        <v>444</v>
      </c>
      <c r="E117" s="264">
        <v>60</v>
      </c>
      <c r="F117" s="214">
        <v>-2</v>
      </c>
      <c r="G117" s="265" t="s">
        <v>469</v>
      </c>
      <c r="H117" s="266">
        <f t="shared" si="9"/>
        <v>66.6666666666667</v>
      </c>
      <c r="I117" s="228">
        <v>89.5154</v>
      </c>
      <c r="J117" s="214" t="s">
        <v>349</v>
      </c>
      <c r="K117" s="214">
        <v>0</v>
      </c>
      <c r="L117" s="214" t="s">
        <v>52</v>
      </c>
      <c r="M117" s="214">
        <v>0</v>
      </c>
      <c r="N117" s="214" t="s">
        <v>52</v>
      </c>
      <c r="O117" s="36">
        <f t="shared" si="7"/>
        <v>53.70924</v>
      </c>
      <c r="P117" s="267">
        <f>8.125/65*100</f>
        <v>12.5</v>
      </c>
      <c r="Q117" s="268" t="s">
        <v>470</v>
      </c>
      <c r="R117" s="272">
        <f t="shared" si="8"/>
        <v>52.2966493333333</v>
      </c>
      <c r="S117" s="270">
        <v>9</v>
      </c>
      <c r="T117" s="271">
        <v>22</v>
      </c>
    </row>
    <row r="118" s="1" customFormat="1" ht="86" customHeight="1" spans="1:20">
      <c r="A118" s="43">
        <v>115</v>
      </c>
      <c r="B118" s="91" t="s">
        <v>471</v>
      </c>
      <c r="C118" s="214">
        <v>3250300276</v>
      </c>
      <c r="D118" s="263" t="s">
        <v>444</v>
      </c>
      <c r="E118" s="264">
        <v>60</v>
      </c>
      <c r="F118" s="214">
        <v>2</v>
      </c>
      <c r="G118" s="265" t="s">
        <v>472</v>
      </c>
      <c r="H118" s="266">
        <f t="shared" si="9"/>
        <v>71.264367816092</v>
      </c>
      <c r="I118" s="228">
        <v>87.7692</v>
      </c>
      <c r="J118" s="214" t="s">
        <v>349</v>
      </c>
      <c r="K118" s="214">
        <v>0</v>
      </c>
      <c r="L118" s="214" t="s">
        <v>52</v>
      </c>
      <c r="M118" s="214">
        <v>0</v>
      </c>
      <c r="N118" s="214" t="s">
        <v>52</v>
      </c>
      <c r="O118" s="36">
        <f t="shared" si="7"/>
        <v>52.66152</v>
      </c>
      <c r="P118" s="267">
        <f>8.75/65*100</f>
        <v>13.4615384615385</v>
      </c>
      <c r="Q118" s="268" t="s">
        <v>473</v>
      </c>
      <c r="R118" s="272">
        <f t="shared" si="8"/>
        <v>51.6316633138815</v>
      </c>
      <c r="S118" s="270">
        <v>10</v>
      </c>
      <c r="T118" s="271">
        <v>26</v>
      </c>
    </row>
    <row r="119" s="1" customFormat="1" ht="86" customHeight="1" spans="1:20">
      <c r="A119" s="43">
        <v>116</v>
      </c>
      <c r="B119" s="91" t="s">
        <v>474</v>
      </c>
      <c r="C119" s="214">
        <v>3250300275</v>
      </c>
      <c r="D119" s="263" t="s">
        <v>444</v>
      </c>
      <c r="E119" s="264">
        <v>60</v>
      </c>
      <c r="F119" s="214">
        <v>4</v>
      </c>
      <c r="G119" s="265" t="s">
        <v>475</v>
      </c>
      <c r="H119" s="266">
        <f>(E118+F118)/87*100</f>
        <v>71.264367816092</v>
      </c>
      <c r="I119" s="228">
        <v>87.7143</v>
      </c>
      <c r="J119" s="214" t="s">
        <v>349</v>
      </c>
      <c r="K119" s="214">
        <v>0</v>
      </c>
      <c r="L119" s="214" t="s">
        <v>52</v>
      </c>
      <c r="M119" s="214">
        <v>0</v>
      </c>
      <c r="N119" s="214" t="s">
        <v>52</v>
      </c>
      <c r="O119" s="36">
        <f t="shared" si="7"/>
        <v>52.62858</v>
      </c>
      <c r="P119" s="267">
        <f>8.75/65*100</f>
        <v>13.4615384615385</v>
      </c>
      <c r="Q119" s="268" t="s">
        <v>473</v>
      </c>
      <c r="R119" s="272">
        <f t="shared" si="8"/>
        <v>51.6020173138815</v>
      </c>
      <c r="S119" s="270">
        <v>11</v>
      </c>
      <c r="T119" s="271">
        <v>27</v>
      </c>
    </row>
    <row r="120" s="1" customFormat="1" ht="86" customHeight="1" spans="1:20">
      <c r="A120" s="43">
        <v>117</v>
      </c>
      <c r="B120" s="91" t="s">
        <v>476</v>
      </c>
      <c r="C120" s="214">
        <v>3250300273</v>
      </c>
      <c r="D120" s="263" t="s">
        <v>444</v>
      </c>
      <c r="E120" s="264">
        <v>60</v>
      </c>
      <c r="F120" s="214">
        <v>4</v>
      </c>
      <c r="G120" s="265" t="s">
        <v>461</v>
      </c>
      <c r="H120" s="266">
        <f>(E120+F120)/87*100</f>
        <v>73.5632183908046</v>
      </c>
      <c r="I120" s="228">
        <v>85.8077</v>
      </c>
      <c r="J120" s="214" t="s">
        <v>349</v>
      </c>
      <c r="K120" s="214">
        <v>0</v>
      </c>
      <c r="L120" s="214" t="s">
        <v>52</v>
      </c>
      <c r="M120" s="214">
        <v>0</v>
      </c>
      <c r="N120" s="214" t="s">
        <v>52</v>
      </c>
      <c r="O120" s="36">
        <f t="shared" si="7"/>
        <v>51.48462</v>
      </c>
      <c r="P120" s="267">
        <v>0</v>
      </c>
      <c r="Q120" s="268" t="s">
        <v>52</v>
      </c>
      <c r="R120" s="272">
        <f t="shared" si="8"/>
        <v>50.0143189195402</v>
      </c>
      <c r="S120" s="270">
        <v>12</v>
      </c>
      <c r="T120" s="271">
        <v>38</v>
      </c>
    </row>
    <row r="121" s="1" customFormat="1" ht="86" customHeight="1" spans="1:20">
      <c r="A121" s="43">
        <v>118</v>
      </c>
      <c r="B121" s="240" t="s">
        <v>477</v>
      </c>
      <c r="C121" s="241">
        <v>3250300271</v>
      </c>
      <c r="D121" s="273" t="s">
        <v>444</v>
      </c>
      <c r="E121" s="274">
        <v>60</v>
      </c>
      <c r="F121" s="241">
        <v>-2</v>
      </c>
      <c r="G121" s="275" t="s">
        <v>478</v>
      </c>
      <c r="H121" s="276">
        <f>(E121+F121)/87*100</f>
        <v>66.6666666666667</v>
      </c>
      <c r="I121" s="277">
        <v>84.1375</v>
      </c>
      <c r="J121" s="241" t="s">
        <v>349</v>
      </c>
      <c r="K121" s="241">
        <v>0</v>
      </c>
      <c r="L121" s="241" t="s">
        <v>52</v>
      </c>
      <c r="M121" s="241">
        <v>0</v>
      </c>
      <c r="N121" s="241" t="s">
        <v>52</v>
      </c>
      <c r="O121" s="278">
        <f t="shared" si="7"/>
        <v>50.4825</v>
      </c>
      <c r="P121" s="279">
        <f>5.625/65*100</f>
        <v>8.65384615384615</v>
      </c>
      <c r="Q121" s="280" t="s">
        <v>479</v>
      </c>
      <c r="R121" s="281">
        <f t="shared" si="8"/>
        <v>49.2002756410256</v>
      </c>
      <c r="S121" s="282">
        <v>13</v>
      </c>
      <c r="T121" s="283">
        <v>44</v>
      </c>
    </row>
    <row r="122" s="1" customFormat="1" ht="86" customHeight="1" spans="1:20">
      <c r="A122" s="43">
        <v>119</v>
      </c>
      <c r="B122" s="202" t="s">
        <v>480</v>
      </c>
      <c r="C122" s="203">
        <v>3250300253</v>
      </c>
      <c r="D122" s="252" t="s">
        <v>481</v>
      </c>
      <c r="E122" s="253">
        <v>60</v>
      </c>
      <c r="F122" s="203">
        <v>0</v>
      </c>
      <c r="G122" s="254" t="s">
        <v>482</v>
      </c>
      <c r="H122" s="255">
        <f t="shared" ref="H122:H152" si="10">(E122+F122)/141.12*100</f>
        <v>42.5170068027211</v>
      </c>
      <c r="I122" s="256">
        <v>88.8308</v>
      </c>
      <c r="J122" s="203" t="s">
        <v>349</v>
      </c>
      <c r="K122" s="203">
        <v>0</v>
      </c>
      <c r="L122" s="203" t="s">
        <v>52</v>
      </c>
      <c r="M122" s="203">
        <f>20/20*100</f>
        <v>100</v>
      </c>
      <c r="N122" s="254" t="s">
        <v>483</v>
      </c>
      <c r="O122" s="257">
        <f t="shared" si="7"/>
        <v>73.29848</v>
      </c>
      <c r="P122" s="258">
        <f>73.835/91.3*100</f>
        <v>80.8707557502738</v>
      </c>
      <c r="Q122" s="259" t="s">
        <v>484</v>
      </c>
      <c r="R122" s="284">
        <f t="shared" si="8"/>
        <v>72.1380201276497</v>
      </c>
      <c r="S122" s="285">
        <v>1</v>
      </c>
      <c r="T122" s="262">
        <v>1</v>
      </c>
    </row>
    <row r="123" s="1" customFormat="1" ht="86" customHeight="1" spans="1:20">
      <c r="A123" s="43">
        <v>120</v>
      </c>
      <c r="B123" s="91" t="s">
        <v>485</v>
      </c>
      <c r="C123" s="214">
        <v>3250300255</v>
      </c>
      <c r="D123" s="263" t="s">
        <v>481</v>
      </c>
      <c r="E123" s="264">
        <v>60</v>
      </c>
      <c r="F123" s="214">
        <v>-4</v>
      </c>
      <c r="G123" s="265" t="s">
        <v>486</v>
      </c>
      <c r="H123" s="266">
        <f t="shared" si="10"/>
        <v>39.6825396825397</v>
      </c>
      <c r="I123" s="228">
        <v>86.0533</v>
      </c>
      <c r="J123" s="214" t="s">
        <v>349</v>
      </c>
      <c r="K123" s="214">
        <f>125/125*100</f>
        <v>100</v>
      </c>
      <c r="L123" s="265" t="s">
        <v>487</v>
      </c>
      <c r="M123" s="214">
        <v>0</v>
      </c>
      <c r="N123" s="214" t="s">
        <v>52</v>
      </c>
      <c r="O123" s="36">
        <f t="shared" si="7"/>
        <v>71.63198</v>
      </c>
      <c r="P123" s="267">
        <f>13.6/91.3*100</f>
        <v>14.8959474260679</v>
      </c>
      <c r="Q123" s="268" t="s">
        <v>488</v>
      </c>
      <c r="R123" s="272">
        <f t="shared" si="8"/>
        <v>67.1977063554304</v>
      </c>
      <c r="S123" s="286">
        <v>2</v>
      </c>
      <c r="T123" s="271">
        <v>3</v>
      </c>
    </row>
    <row r="124" s="1" customFormat="1" ht="86" customHeight="1" spans="1:20">
      <c r="A124" s="43">
        <v>121</v>
      </c>
      <c r="B124" s="91" t="s">
        <v>489</v>
      </c>
      <c r="C124" s="214">
        <v>3250300252</v>
      </c>
      <c r="D124" s="263" t="s">
        <v>481</v>
      </c>
      <c r="E124" s="264">
        <v>60</v>
      </c>
      <c r="F124" s="214">
        <v>0</v>
      </c>
      <c r="G124" s="265" t="s">
        <v>482</v>
      </c>
      <c r="H124" s="266">
        <f t="shared" si="10"/>
        <v>42.5170068027211</v>
      </c>
      <c r="I124" s="228">
        <v>88.5462</v>
      </c>
      <c r="J124" s="214" t="s">
        <v>349</v>
      </c>
      <c r="K124" s="214">
        <f>10/125*100</f>
        <v>8</v>
      </c>
      <c r="L124" s="214" t="s">
        <v>490</v>
      </c>
      <c r="M124" s="214">
        <f>13.34/20*100</f>
        <v>66.7</v>
      </c>
      <c r="N124" s="265" t="s">
        <v>491</v>
      </c>
      <c r="O124" s="36">
        <f t="shared" si="7"/>
        <v>68.06772</v>
      </c>
      <c r="P124" s="267">
        <f>23.835/91.3*100</f>
        <v>26.1062431544359</v>
      </c>
      <c r="Q124" s="268" t="s">
        <v>492</v>
      </c>
      <c r="R124" s="272">
        <f t="shared" si="8"/>
        <v>64.6921104978579</v>
      </c>
      <c r="S124" s="286">
        <v>3</v>
      </c>
      <c r="T124" s="271">
        <v>4</v>
      </c>
    </row>
    <row r="125" s="1" customFormat="1" ht="86" customHeight="1" spans="1:20">
      <c r="A125" s="43">
        <v>122</v>
      </c>
      <c r="B125" s="91" t="s">
        <v>493</v>
      </c>
      <c r="C125" s="214">
        <v>3250300245</v>
      </c>
      <c r="D125" s="263" t="s">
        <v>481</v>
      </c>
      <c r="E125" s="264">
        <v>60</v>
      </c>
      <c r="F125" s="214">
        <v>6</v>
      </c>
      <c r="G125" s="265" t="s">
        <v>494</v>
      </c>
      <c r="H125" s="266">
        <f t="shared" si="10"/>
        <v>46.7687074829932</v>
      </c>
      <c r="I125" s="228">
        <v>87.3667</v>
      </c>
      <c r="J125" s="214" t="s">
        <v>349</v>
      </c>
      <c r="K125" s="214">
        <f>75/125*100</f>
        <v>60</v>
      </c>
      <c r="L125" s="265" t="s">
        <v>495</v>
      </c>
      <c r="M125" s="214">
        <v>0</v>
      </c>
      <c r="N125" s="214" t="s">
        <v>52</v>
      </c>
      <c r="O125" s="36">
        <f t="shared" si="7"/>
        <v>64.42002</v>
      </c>
      <c r="P125" s="267">
        <v>0</v>
      </c>
      <c r="Q125" s="268" t="s">
        <v>52</v>
      </c>
      <c r="R125" s="272">
        <f t="shared" si="8"/>
        <v>60.3164533741497</v>
      </c>
      <c r="S125" s="286">
        <v>4</v>
      </c>
      <c r="T125" s="271">
        <v>5</v>
      </c>
    </row>
    <row r="126" s="1" customFormat="1" ht="86" customHeight="1" spans="1:20">
      <c r="A126" s="43">
        <v>123</v>
      </c>
      <c r="B126" s="91" t="s">
        <v>496</v>
      </c>
      <c r="C126" s="214">
        <v>3240300259</v>
      </c>
      <c r="D126" s="263" t="s">
        <v>481</v>
      </c>
      <c r="E126" s="264">
        <v>60</v>
      </c>
      <c r="F126" s="214">
        <v>11.12</v>
      </c>
      <c r="G126" s="265" t="s">
        <v>497</v>
      </c>
      <c r="H126" s="266">
        <f t="shared" si="10"/>
        <v>50.3968253968254</v>
      </c>
      <c r="I126" s="228">
        <v>91.2769</v>
      </c>
      <c r="J126" s="214" t="s">
        <v>349</v>
      </c>
      <c r="K126" s="214">
        <v>0</v>
      </c>
      <c r="L126" s="214" t="s">
        <v>52</v>
      </c>
      <c r="M126" s="214">
        <f>2.5/20*100</f>
        <v>12.5</v>
      </c>
      <c r="N126" s="265" t="s">
        <v>498</v>
      </c>
      <c r="O126" s="36">
        <f t="shared" si="7"/>
        <v>57.26614</v>
      </c>
      <c r="P126" s="267">
        <f>91.3/91.3*100</f>
        <v>100</v>
      </c>
      <c r="Q126" s="268" t="s">
        <v>499</v>
      </c>
      <c r="R126" s="272">
        <f t="shared" si="8"/>
        <v>59.0593672698413</v>
      </c>
      <c r="S126" s="286">
        <v>5</v>
      </c>
      <c r="T126" s="271">
        <v>6</v>
      </c>
    </row>
    <row r="127" s="1" customFormat="1" ht="86" customHeight="1" spans="1:20">
      <c r="A127" s="43">
        <v>124</v>
      </c>
      <c r="B127" s="91" t="s">
        <v>500</v>
      </c>
      <c r="C127" s="214">
        <v>3250300243</v>
      </c>
      <c r="D127" s="263" t="s">
        <v>481</v>
      </c>
      <c r="E127" s="264">
        <v>60</v>
      </c>
      <c r="F127" s="214">
        <v>81.12</v>
      </c>
      <c r="G127" s="265" t="s">
        <v>501</v>
      </c>
      <c r="H127" s="266">
        <f t="shared" si="10"/>
        <v>100</v>
      </c>
      <c r="I127" s="228">
        <v>89.0071</v>
      </c>
      <c r="J127" s="214" t="s">
        <v>349</v>
      </c>
      <c r="K127" s="214">
        <v>0</v>
      </c>
      <c r="L127" s="214" t="s">
        <v>52</v>
      </c>
      <c r="M127" s="214">
        <v>0</v>
      </c>
      <c r="N127" s="214" t="s">
        <v>52</v>
      </c>
      <c r="O127" s="36">
        <f t="shared" si="7"/>
        <v>53.40426</v>
      </c>
      <c r="P127" s="267">
        <f>68.75/91.3*100</f>
        <v>75.3012048192771</v>
      </c>
      <c r="Q127" s="268" t="s">
        <v>502</v>
      </c>
      <c r="R127" s="272">
        <f t="shared" si="8"/>
        <v>56.8288942409638</v>
      </c>
      <c r="S127" s="286">
        <v>7</v>
      </c>
      <c r="T127" s="271">
        <v>9</v>
      </c>
    </row>
    <row r="128" s="1" customFormat="1" ht="86" customHeight="1" spans="1:20">
      <c r="A128" s="43">
        <v>125</v>
      </c>
      <c r="B128" s="91" t="s">
        <v>503</v>
      </c>
      <c r="C128" s="214">
        <v>3250300264</v>
      </c>
      <c r="D128" s="263" t="s">
        <v>481</v>
      </c>
      <c r="E128" s="264">
        <v>60</v>
      </c>
      <c r="F128" s="214">
        <v>12.4</v>
      </c>
      <c r="G128" s="265" t="s">
        <v>504</v>
      </c>
      <c r="H128" s="266">
        <f t="shared" si="10"/>
        <v>51.3038548752834</v>
      </c>
      <c r="I128" s="228">
        <v>90.7231</v>
      </c>
      <c r="J128" s="214" t="s">
        <v>349</v>
      </c>
      <c r="K128" s="214">
        <v>0</v>
      </c>
      <c r="L128" s="214" t="s">
        <v>52</v>
      </c>
      <c r="M128" s="214">
        <v>0</v>
      </c>
      <c r="N128" s="214" t="s">
        <v>52</v>
      </c>
      <c r="O128" s="36">
        <f t="shared" si="7"/>
        <v>54.43386</v>
      </c>
      <c r="P128" s="267">
        <f>56.54/91.3*100</f>
        <v>61.9277108433735</v>
      </c>
      <c r="Q128" s="268" t="s">
        <v>505</v>
      </c>
      <c r="R128" s="272">
        <f t="shared" si="8"/>
        <v>54.6520522859329</v>
      </c>
      <c r="S128" s="286">
        <v>8</v>
      </c>
      <c r="T128" s="271">
        <v>12</v>
      </c>
    </row>
    <row r="129" s="1" customFormat="1" ht="86" customHeight="1" spans="1:23">
      <c r="A129" s="43">
        <v>126</v>
      </c>
      <c r="B129" s="91" t="s">
        <v>506</v>
      </c>
      <c r="C129" s="214">
        <v>3250300249</v>
      </c>
      <c r="D129" s="263" t="s">
        <v>481</v>
      </c>
      <c r="E129" s="264">
        <v>60</v>
      </c>
      <c r="F129" s="214">
        <v>9.56</v>
      </c>
      <c r="G129" s="265" t="s">
        <v>507</v>
      </c>
      <c r="H129" s="266">
        <f t="shared" si="10"/>
        <v>49.2913832199546</v>
      </c>
      <c r="I129" s="228">
        <v>90.3887</v>
      </c>
      <c r="J129" s="214" t="s">
        <v>349</v>
      </c>
      <c r="K129" s="214">
        <v>0</v>
      </c>
      <c r="L129" s="214" t="s">
        <v>52</v>
      </c>
      <c r="M129" s="214">
        <v>0</v>
      </c>
      <c r="N129" s="214" t="s">
        <v>52</v>
      </c>
      <c r="O129" s="36">
        <f t="shared" si="7"/>
        <v>54.23322</v>
      </c>
      <c r="P129" s="267">
        <f>60/91.3*100</f>
        <v>65.7174151150055</v>
      </c>
      <c r="Q129" s="268" t="s">
        <v>508</v>
      </c>
      <c r="R129" s="272">
        <f t="shared" si="8"/>
        <v>54.560337916748</v>
      </c>
      <c r="S129" s="286">
        <v>9</v>
      </c>
      <c r="T129" s="271">
        <v>13</v>
      </c>
    </row>
    <row r="130" s="1" customFormat="1" ht="86" customHeight="1" spans="1:23">
      <c r="A130" s="43">
        <v>127</v>
      </c>
      <c r="B130" s="91" t="s">
        <v>509</v>
      </c>
      <c r="C130" s="214">
        <v>3250300248</v>
      </c>
      <c r="D130" s="263" t="s">
        <v>481</v>
      </c>
      <c r="E130" s="264">
        <v>60</v>
      </c>
      <c r="F130" s="214">
        <v>8</v>
      </c>
      <c r="G130" s="265" t="s">
        <v>510</v>
      </c>
      <c r="H130" s="266">
        <f t="shared" si="10"/>
        <v>48.1859410430839</v>
      </c>
      <c r="I130" s="228">
        <v>90.8077</v>
      </c>
      <c r="J130" s="214" t="s">
        <v>349</v>
      </c>
      <c r="K130" s="214">
        <v>0</v>
      </c>
      <c r="L130" s="214" t="s">
        <v>52</v>
      </c>
      <c r="M130" s="214">
        <v>0</v>
      </c>
      <c r="N130" s="214" t="s">
        <v>52</v>
      </c>
      <c r="O130" s="36">
        <f t="shared" si="7"/>
        <v>54.48462</v>
      </c>
      <c r="P130" s="267">
        <f>53.6/91.3*100</f>
        <v>58.7075575027382</v>
      </c>
      <c r="Q130" s="268" t="s">
        <v>511</v>
      </c>
      <c r="R130" s="272">
        <f t="shared" si="8"/>
        <v>54.3808329272911</v>
      </c>
      <c r="S130" s="286">
        <v>10</v>
      </c>
      <c r="T130" s="271">
        <v>14</v>
      </c>
    </row>
    <row r="131" s="1" customFormat="1" ht="86" customHeight="1" spans="1:23">
      <c r="A131" s="43">
        <v>128</v>
      </c>
      <c r="B131" s="91" t="s">
        <v>512</v>
      </c>
      <c r="C131" s="214">
        <v>3250300259</v>
      </c>
      <c r="D131" s="263" t="s">
        <v>481</v>
      </c>
      <c r="E131" s="264">
        <v>60</v>
      </c>
      <c r="F131" s="214">
        <v>12</v>
      </c>
      <c r="G131" s="265" t="s">
        <v>513</v>
      </c>
      <c r="H131" s="266">
        <f t="shared" si="10"/>
        <v>51.0204081632653</v>
      </c>
      <c r="I131" s="228">
        <v>90.1929</v>
      </c>
      <c r="J131" s="214" t="s">
        <v>349</v>
      </c>
      <c r="K131" s="214">
        <v>0</v>
      </c>
      <c r="L131" s="214" t="s">
        <v>52</v>
      </c>
      <c r="M131" s="214">
        <v>0</v>
      </c>
      <c r="N131" s="214" t="s">
        <v>52</v>
      </c>
      <c r="O131" s="36">
        <f t="shared" si="7"/>
        <v>54.11574</v>
      </c>
      <c r="P131" s="267">
        <f>46.54/91.3*100</f>
        <v>50.9748083242059</v>
      </c>
      <c r="Q131" s="268" t="s">
        <v>514</v>
      </c>
      <c r="R131" s="272">
        <f t="shared" si="8"/>
        <v>53.8039268243736</v>
      </c>
      <c r="S131" s="286">
        <v>11</v>
      </c>
      <c r="T131" s="271">
        <v>15</v>
      </c>
    </row>
    <row r="132" s="1" customFormat="1" ht="86" customHeight="1" spans="1:23">
      <c r="A132" s="43">
        <v>129</v>
      </c>
      <c r="B132" s="91" t="s">
        <v>515</v>
      </c>
      <c r="C132" s="214">
        <v>3250300241</v>
      </c>
      <c r="D132" s="263" t="s">
        <v>481</v>
      </c>
      <c r="E132" s="264">
        <v>60</v>
      </c>
      <c r="F132" s="214">
        <v>-2</v>
      </c>
      <c r="G132" s="265" t="s">
        <v>516</v>
      </c>
      <c r="H132" s="266">
        <f t="shared" si="10"/>
        <v>41.0997732426304</v>
      </c>
      <c r="I132" s="228">
        <v>89.175</v>
      </c>
      <c r="J132" s="214" t="s">
        <v>349</v>
      </c>
      <c r="K132" s="214">
        <v>0</v>
      </c>
      <c r="L132" s="214" t="s">
        <v>52</v>
      </c>
      <c r="M132" s="214">
        <v>0</v>
      </c>
      <c r="N132" s="214" t="s">
        <v>52</v>
      </c>
      <c r="O132" s="36">
        <f t="shared" ref="O132:O152" si="11">0.6*I132+0.2*K132+0.2*M132</f>
        <v>53.505</v>
      </c>
      <c r="P132" s="267">
        <f>55/91.3*100</f>
        <v>60.2409638554217</v>
      </c>
      <c r="Q132" s="268" t="s">
        <v>517</v>
      </c>
      <c r="R132" s="272">
        <f t="shared" ref="R132:R152" si="12">0.05*H132+0.9*O132+0.05*P132</f>
        <v>53.2215368549026</v>
      </c>
      <c r="S132" s="286">
        <v>12</v>
      </c>
      <c r="T132" s="271">
        <v>19</v>
      </c>
    </row>
    <row r="133" s="1" customFormat="1" ht="86" customHeight="1" spans="1:23">
      <c r="A133" s="43">
        <v>130</v>
      </c>
      <c r="B133" s="91" t="s">
        <v>518</v>
      </c>
      <c r="C133" s="214">
        <v>3250300247</v>
      </c>
      <c r="D133" s="263" t="s">
        <v>481</v>
      </c>
      <c r="E133" s="264">
        <v>60</v>
      </c>
      <c r="F133" s="214">
        <v>12</v>
      </c>
      <c r="G133" s="265" t="s">
        <v>519</v>
      </c>
      <c r="H133" s="266">
        <f t="shared" si="10"/>
        <v>51.0204081632653</v>
      </c>
      <c r="I133" s="228">
        <v>89.9846</v>
      </c>
      <c r="J133" s="214" t="s">
        <v>349</v>
      </c>
      <c r="K133" s="214">
        <v>0</v>
      </c>
      <c r="L133" s="214" t="s">
        <v>52</v>
      </c>
      <c r="M133" s="214">
        <v>0</v>
      </c>
      <c r="N133" s="214" t="s">
        <v>52</v>
      </c>
      <c r="O133" s="36">
        <f t="shared" si="11"/>
        <v>53.99076</v>
      </c>
      <c r="P133" s="267">
        <f>25.26/91.3*100</f>
        <v>27.6670317634173</v>
      </c>
      <c r="Q133" s="268" t="s">
        <v>520</v>
      </c>
      <c r="R133" s="272">
        <f t="shared" si="12"/>
        <v>52.5260559963341</v>
      </c>
      <c r="S133" s="286">
        <v>13</v>
      </c>
      <c r="T133" s="271">
        <v>21</v>
      </c>
    </row>
    <row r="134" s="1" customFormat="1" ht="86" customHeight="1" spans="1:23">
      <c r="A134" s="43">
        <v>131</v>
      </c>
      <c r="B134" s="91" t="s">
        <v>521</v>
      </c>
      <c r="C134" s="214">
        <v>3250300266</v>
      </c>
      <c r="D134" s="263" t="s">
        <v>481</v>
      </c>
      <c r="E134" s="264">
        <v>60</v>
      </c>
      <c r="F134" s="214">
        <v>-2</v>
      </c>
      <c r="G134" s="265" t="s">
        <v>478</v>
      </c>
      <c r="H134" s="266">
        <f t="shared" si="10"/>
        <v>41.0997732426304</v>
      </c>
      <c r="I134" s="228">
        <v>87.5462</v>
      </c>
      <c r="J134" s="214" t="s">
        <v>349</v>
      </c>
      <c r="K134" s="214">
        <f>16.67/125*100</f>
        <v>13.336</v>
      </c>
      <c r="L134" s="265" t="s">
        <v>522</v>
      </c>
      <c r="M134" s="214">
        <v>0</v>
      </c>
      <c r="N134" s="214" t="s">
        <v>52</v>
      </c>
      <c r="O134" s="36">
        <f t="shared" si="11"/>
        <v>55.19492</v>
      </c>
      <c r="P134" s="267">
        <f>5/91.3*100</f>
        <v>5.47645125958379</v>
      </c>
      <c r="Q134" s="268" t="s">
        <v>523</v>
      </c>
      <c r="R134" s="272">
        <f t="shared" si="12"/>
        <v>52.0042392251107</v>
      </c>
      <c r="S134" s="286">
        <v>14</v>
      </c>
      <c r="T134" s="271">
        <v>23</v>
      </c>
    </row>
    <row r="135" s="1" customFormat="1" ht="86" customHeight="1" spans="1:23">
      <c r="A135" s="43">
        <v>132</v>
      </c>
      <c r="B135" s="91" t="s">
        <v>524</v>
      </c>
      <c r="C135" s="214">
        <v>3250300262</v>
      </c>
      <c r="D135" s="263" t="s">
        <v>481</v>
      </c>
      <c r="E135" s="264">
        <v>60</v>
      </c>
      <c r="F135" s="214">
        <v>4</v>
      </c>
      <c r="G135" s="265" t="s">
        <v>525</v>
      </c>
      <c r="H135" s="266">
        <f t="shared" si="10"/>
        <v>45.3514739229025</v>
      </c>
      <c r="I135" s="228">
        <v>90.9615</v>
      </c>
      <c r="J135" s="214" t="s">
        <v>349</v>
      </c>
      <c r="K135" s="214">
        <v>0</v>
      </c>
      <c r="L135" s="214" t="s">
        <v>52</v>
      </c>
      <c r="M135" s="214">
        <v>0</v>
      </c>
      <c r="N135" s="214" t="s">
        <v>52</v>
      </c>
      <c r="O135" s="36">
        <f t="shared" si="11"/>
        <v>54.5769</v>
      </c>
      <c r="P135" s="267">
        <f>9.375/91.3*100</f>
        <v>10.2683461117196</v>
      </c>
      <c r="Q135" s="268" t="s">
        <v>526</v>
      </c>
      <c r="R135" s="272">
        <f t="shared" si="12"/>
        <v>51.9002010017311</v>
      </c>
      <c r="S135" s="286">
        <v>15</v>
      </c>
      <c r="T135" s="271">
        <v>24</v>
      </c>
    </row>
    <row r="136" s="1" customFormat="1" ht="86" customHeight="1" spans="1:23">
      <c r="A136" s="43">
        <v>133</v>
      </c>
      <c r="B136" s="91" t="s">
        <v>527</v>
      </c>
      <c r="C136" s="214">
        <v>3250300242</v>
      </c>
      <c r="D136" s="263" t="s">
        <v>481</v>
      </c>
      <c r="E136" s="264">
        <v>60</v>
      </c>
      <c r="F136" s="214">
        <v>4</v>
      </c>
      <c r="G136" s="265" t="s">
        <v>528</v>
      </c>
      <c r="H136" s="266">
        <f t="shared" si="10"/>
        <v>45.3514739229025</v>
      </c>
      <c r="I136" s="228">
        <v>89.8308</v>
      </c>
      <c r="J136" s="214" t="s">
        <v>349</v>
      </c>
      <c r="K136" s="214">
        <v>0</v>
      </c>
      <c r="L136" s="214" t="s">
        <v>52</v>
      </c>
      <c r="M136" s="214">
        <v>0</v>
      </c>
      <c r="N136" s="214" t="s">
        <v>52</v>
      </c>
      <c r="O136" s="36">
        <f t="shared" si="11"/>
        <v>53.89848</v>
      </c>
      <c r="P136" s="267">
        <f>16/91.3*100</f>
        <v>17.5246440306681</v>
      </c>
      <c r="Q136" s="268" t="s">
        <v>529</v>
      </c>
      <c r="R136" s="272">
        <f t="shared" si="12"/>
        <v>51.6524378976785</v>
      </c>
      <c r="S136" s="286">
        <v>16</v>
      </c>
      <c r="T136" s="271">
        <v>25</v>
      </c>
    </row>
    <row r="137" s="1" customFormat="1" ht="86" customHeight="1" spans="1:23">
      <c r="A137" s="43">
        <v>134</v>
      </c>
      <c r="B137" s="91" t="s">
        <v>530</v>
      </c>
      <c r="C137" s="214">
        <v>3250300256</v>
      </c>
      <c r="D137" s="263" t="s">
        <v>481</v>
      </c>
      <c r="E137" s="264">
        <v>60</v>
      </c>
      <c r="F137" s="214">
        <v>0</v>
      </c>
      <c r="G137" s="265" t="s">
        <v>531</v>
      </c>
      <c r="H137" s="266">
        <f t="shared" si="10"/>
        <v>42.5170068027211</v>
      </c>
      <c r="I137" s="228">
        <v>89.9429</v>
      </c>
      <c r="J137" s="214" t="s">
        <v>349</v>
      </c>
      <c r="K137" s="214">
        <v>0</v>
      </c>
      <c r="L137" s="214" t="s">
        <v>52</v>
      </c>
      <c r="M137" s="214">
        <v>0</v>
      </c>
      <c r="N137" s="214" t="s">
        <v>52</v>
      </c>
      <c r="O137" s="36">
        <f t="shared" si="11"/>
        <v>53.96574</v>
      </c>
      <c r="P137" s="267">
        <f>13.6/91.3*100</f>
        <v>14.8959474260679</v>
      </c>
      <c r="Q137" s="268" t="s">
        <v>488</v>
      </c>
      <c r="R137" s="272">
        <f t="shared" si="12"/>
        <v>51.4398137114394</v>
      </c>
      <c r="S137" s="286">
        <v>17</v>
      </c>
      <c r="T137" s="271">
        <v>28</v>
      </c>
    </row>
    <row r="138" s="1" customFormat="1" ht="86" customHeight="1" spans="1:23">
      <c r="A138" s="43">
        <v>135</v>
      </c>
      <c r="B138" s="91" t="s">
        <v>532</v>
      </c>
      <c r="C138" s="214">
        <v>3250300261</v>
      </c>
      <c r="D138" s="263" t="s">
        <v>481</v>
      </c>
      <c r="E138" s="264">
        <v>60</v>
      </c>
      <c r="F138" s="214">
        <v>0</v>
      </c>
      <c r="G138" s="265" t="s">
        <v>531</v>
      </c>
      <c r="H138" s="266">
        <f t="shared" si="10"/>
        <v>42.5170068027211</v>
      </c>
      <c r="I138" s="228">
        <v>89.8615</v>
      </c>
      <c r="J138" s="214" t="s">
        <v>349</v>
      </c>
      <c r="K138" s="214">
        <v>0</v>
      </c>
      <c r="L138" s="214" t="s">
        <v>52</v>
      </c>
      <c r="M138" s="214">
        <v>0</v>
      </c>
      <c r="N138" s="214" t="s">
        <v>52</v>
      </c>
      <c r="O138" s="36">
        <f t="shared" si="11"/>
        <v>53.9169</v>
      </c>
      <c r="P138" s="267">
        <f>9.375/91.3*100</f>
        <v>10.2683461117196</v>
      </c>
      <c r="Q138" s="268" t="s">
        <v>526</v>
      </c>
      <c r="R138" s="272">
        <f t="shared" si="12"/>
        <v>51.164477645722</v>
      </c>
      <c r="S138" s="286">
        <v>18</v>
      </c>
      <c r="T138" s="271">
        <v>29</v>
      </c>
    </row>
    <row r="139" s="1" customFormat="1" ht="86" customHeight="1" spans="1:23">
      <c r="A139" s="43">
        <v>136</v>
      </c>
      <c r="B139" s="91" t="s">
        <v>533</v>
      </c>
      <c r="C139" s="214">
        <v>3250300267</v>
      </c>
      <c r="D139" s="263" t="s">
        <v>481</v>
      </c>
      <c r="E139" s="264">
        <v>60</v>
      </c>
      <c r="F139" s="214">
        <v>-2</v>
      </c>
      <c r="G139" s="265" t="s">
        <v>534</v>
      </c>
      <c r="H139" s="266">
        <f t="shared" si="10"/>
        <v>41.0997732426304</v>
      </c>
      <c r="I139" s="228">
        <v>90.4385</v>
      </c>
      <c r="J139" s="214" t="s">
        <v>349</v>
      </c>
      <c r="K139" s="214">
        <v>0</v>
      </c>
      <c r="L139" s="214" t="s">
        <v>52</v>
      </c>
      <c r="M139" s="214">
        <v>0</v>
      </c>
      <c r="N139" s="214" t="s">
        <v>52</v>
      </c>
      <c r="O139" s="36">
        <f t="shared" si="11"/>
        <v>54.2631</v>
      </c>
      <c r="P139" s="267">
        <f>0/91.3*100</f>
        <v>0</v>
      </c>
      <c r="Q139" s="268" t="s">
        <v>52</v>
      </c>
      <c r="R139" s="272">
        <f t="shared" si="12"/>
        <v>50.8917786621315</v>
      </c>
      <c r="S139" s="286">
        <v>19</v>
      </c>
      <c r="T139" s="271">
        <v>30</v>
      </c>
      <c r="W139" s="287"/>
    </row>
    <row r="140" s="1" customFormat="1" ht="86" customHeight="1" spans="1:23">
      <c r="A140" s="43">
        <v>137</v>
      </c>
      <c r="B140" s="91" t="s">
        <v>535</v>
      </c>
      <c r="C140" s="214">
        <v>3250300250</v>
      </c>
      <c r="D140" s="263" t="s">
        <v>481</v>
      </c>
      <c r="E140" s="264">
        <v>60</v>
      </c>
      <c r="F140" s="214">
        <v>0</v>
      </c>
      <c r="G140" s="288" t="s">
        <v>536</v>
      </c>
      <c r="H140" s="266">
        <f t="shared" si="10"/>
        <v>42.5170068027211</v>
      </c>
      <c r="I140" s="228">
        <v>90.0786</v>
      </c>
      <c r="J140" s="214" t="s">
        <v>349</v>
      </c>
      <c r="K140" s="214">
        <v>0</v>
      </c>
      <c r="L140" s="214" t="s">
        <v>52</v>
      </c>
      <c r="M140" s="214">
        <v>0</v>
      </c>
      <c r="N140" s="214" t="s">
        <v>52</v>
      </c>
      <c r="O140" s="36">
        <f t="shared" si="11"/>
        <v>54.04716</v>
      </c>
      <c r="P140" s="267">
        <v>0</v>
      </c>
      <c r="Q140" s="268" t="s">
        <v>52</v>
      </c>
      <c r="R140" s="272">
        <f t="shared" si="12"/>
        <v>50.7682943401361</v>
      </c>
      <c r="S140" s="286">
        <v>20</v>
      </c>
      <c r="T140" s="271">
        <v>31</v>
      </c>
    </row>
    <row r="141" s="1" customFormat="1" ht="86" customHeight="1" spans="1:23">
      <c r="A141" s="43">
        <v>138</v>
      </c>
      <c r="B141" s="91" t="s">
        <v>537</v>
      </c>
      <c r="C141" s="214">
        <v>3250300254</v>
      </c>
      <c r="D141" s="263" t="s">
        <v>481</v>
      </c>
      <c r="E141" s="264">
        <v>60</v>
      </c>
      <c r="F141" s="214">
        <v>0</v>
      </c>
      <c r="G141" s="265" t="s">
        <v>531</v>
      </c>
      <c r="H141" s="266">
        <f t="shared" si="10"/>
        <v>42.5170068027211</v>
      </c>
      <c r="I141" s="228">
        <v>88.5769</v>
      </c>
      <c r="J141" s="214" t="s">
        <v>349</v>
      </c>
      <c r="K141" s="214">
        <v>0</v>
      </c>
      <c r="L141" s="214" t="s">
        <v>52</v>
      </c>
      <c r="M141" s="214">
        <v>0</v>
      </c>
      <c r="N141" s="214" t="s">
        <v>52</v>
      </c>
      <c r="O141" s="36">
        <f t="shared" si="11"/>
        <v>53.14614</v>
      </c>
      <c r="P141" s="267">
        <f>13.2/91.3*100</f>
        <v>14.4578313253012</v>
      </c>
      <c r="Q141" s="268" t="s">
        <v>538</v>
      </c>
      <c r="R141" s="272">
        <f t="shared" si="12"/>
        <v>50.6802679064011</v>
      </c>
      <c r="S141" s="286">
        <v>21</v>
      </c>
      <c r="T141" s="271">
        <v>32</v>
      </c>
    </row>
    <row r="142" s="1" customFormat="1" ht="86" customHeight="1" spans="1:23">
      <c r="A142" s="43">
        <v>139</v>
      </c>
      <c r="B142" s="91" t="s">
        <v>539</v>
      </c>
      <c r="C142" s="214">
        <v>3250300251</v>
      </c>
      <c r="D142" s="263" t="s">
        <v>481</v>
      </c>
      <c r="E142" s="264">
        <v>60</v>
      </c>
      <c r="F142" s="214">
        <v>4</v>
      </c>
      <c r="G142" s="265" t="s">
        <v>540</v>
      </c>
      <c r="H142" s="266">
        <f t="shared" si="10"/>
        <v>45.3514739229025</v>
      </c>
      <c r="I142" s="228">
        <v>89.6267</v>
      </c>
      <c r="J142" s="214" t="s">
        <v>349</v>
      </c>
      <c r="K142" s="214">
        <v>0</v>
      </c>
      <c r="L142" s="214" t="s">
        <v>52</v>
      </c>
      <c r="M142" s="214">
        <v>0</v>
      </c>
      <c r="N142" s="214" t="s">
        <v>52</v>
      </c>
      <c r="O142" s="36">
        <f t="shared" si="11"/>
        <v>53.77602</v>
      </c>
      <c r="P142" s="267">
        <v>0</v>
      </c>
      <c r="Q142" s="268" t="s">
        <v>52</v>
      </c>
      <c r="R142" s="272">
        <f t="shared" si="12"/>
        <v>50.6659916961451</v>
      </c>
      <c r="S142" s="286">
        <v>22</v>
      </c>
      <c r="T142" s="271">
        <v>33</v>
      </c>
    </row>
    <row r="143" s="1" customFormat="1" ht="86" customHeight="1" spans="1:23">
      <c r="A143" s="43">
        <v>140</v>
      </c>
      <c r="B143" s="91" t="s">
        <v>541</v>
      </c>
      <c r="C143" s="214">
        <v>3250300246</v>
      </c>
      <c r="D143" s="263" t="s">
        <v>481</v>
      </c>
      <c r="E143" s="264">
        <v>60</v>
      </c>
      <c r="F143" s="214">
        <v>-4</v>
      </c>
      <c r="G143" s="265" t="s">
        <v>486</v>
      </c>
      <c r="H143" s="266">
        <f t="shared" si="10"/>
        <v>39.6825396825397</v>
      </c>
      <c r="I143" s="228">
        <v>89.9</v>
      </c>
      <c r="J143" s="214" t="s">
        <v>349</v>
      </c>
      <c r="K143" s="214">
        <v>0</v>
      </c>
      <c r="L143" s="214" t="s">
        <v>52</v>
      </c>
      <c r="M143" s="214">
        <v>0</v>
      </c>
      <c r="N143" s="214" t="s">
        <v>52</v>
      </c>
      <c r="O143" s="36">
        <f t="shared" si="11"/>
        <v>53.94</v>
      </c>
      <c r="P143" s="267">
        <v>0</v>
      </c>
      <c r="Q143" s="268" t="s">
        <v>52</v>
      </c>
      <c r="R143" s="272">
        <f t="shared" si="12"/>
        <v>50.530126984127</v>
      </c>
      <c r="S143" s="286">
        <v>23</v>
      </c>
      <c r="T143" s="271">
        <v>34</v>
      </c>
    </row>
    <row r="144" s="1" customFormat="1" ht="86" customHeight="1" spans="1:23">
      <c r="A144" s="43">
        <v>141</v>
      </c>
      <c r="B144" s="91" t="s">
        <v>542</v>
      </c>
      <c r="C144" s="214">
        <v>3250300239</v>
      </c>
      <c r="D144" s="263" t="s">
        <v>481</v>
      </c>
      <c r="E144" s="264">
        <v>60</v>
      </c>
      <c r="F144" s="214">
        <v>14</v>
      </c>
      <c r="G144" s="265" t="s">
        <v>543</v>
      </c>
      <c r="H144" s="266">
        <f t="shared" si="10"/>
        <v>52.437641723356</v>
      </c>
      <c r="I144" s="228">
        <v>87.4333</v>
      </c>
      <c r="J144" s="214" t="s">
        <v>349</v>
      </c>
      <c r="K144" s="214">
        <v>0</v>
      </c>
      <c r="L144" s="214" t="s">
        <v>52</v>
      </c>
      <c r="M144" s="214">
        <v>0</v>
      </c>
      <c r="N144" s="214" t="s">
        <v>52</v>
      </c>
      <c r="O144" s="36">
        <f t="shared" si="11"/>
        <v>52.45998</v>
      </c>
      <c r="P144" s="267">
        <f>12.54/91.3*100</f>
        <v>13.7349397590361</v>
      </c>
      <c r="Q144" s="268" t="s">
        <v>544</v>
      </c>
      <c r="R144" s="272">
        <f t="shared" si="12"/>
        <v>50.5226110741196</v>
      </c>
      <c r="S144" s="286">
        <v>24</v>
      </c>
      <c r="T144" s="271">
        <v>35</v>
      </c>
    </row>
    <row r="145" s="1" customFormat="1" ht="86" customHeight="1" spans="1:20">
      <c r="A145" s="43">
        <v>142</v>
      </c>
      <c r="B145" s="91" t="s">
        <v>545</v>
      </c>
      <c r="C145" s="214">
        <v>3250300263</v>
      </c>
      <c r="D145" s="263" t="s">
        <v>481</v>
      </c>
      <c r="E145" s="264">
        <v>60</v>
      </c>
      <c r="F145" s="214">
        <v>6</v>
      </c>
      <c r="G145" s="265" t="s">
        <v>546</v>
      </c>
      <c r="H145" s="266">
        <f t="shared" si="10"/>
        <v>46.7687074829932</v>
      </c>
      <c r="I145" s="228">
        <v>89.2077</v>
      </c>
      <c r="J145" s="214" t="s">
        <v>349</v>
      </c>
      <c r="K145" s="214">
        <v>0</v>
      </c>
      <c r="L145" s="214" t="s">
        <v>52</v>
      </c>
      <c r="M145" s="214">
        <v>0</v>
      </c>
      <c r="N145" s="214" t="s">
        <v>52</v>
      </c>
      <c r="O145" s="36">
        <f t="shared" si="11"/>
        <v>53.52462</v>
      </c>
      <c r="P145" s="267">
        <v>0</v>
      </c>
      <c r="Q145" s="268" t="s">
        <v>52</v>
      </c>
      <c r="R145" s="272">
        <f t="shared" si="12"/>
        <v>50.5105933741497</v>
      </c>
      <c r="S145" s="286">
        <v>25</v>
      </c>
      <c r="T145" s="271">
        <v>36</v>
      </c>
    </row>
    <row r="146" s="1" customFormat="1" ht="86" customHeight="1" spans="1:20">
      <c r="A146" s="43">
        <v>143</v>
      </c>
      <c r="B146" s="91" t="s">
        <v>547</v>
      </c>
      <c r="C146" s="214">
        <v>3250300240</v>
      </c>
      <c r="D146" s="263" t="s">
        <v>481</v>
      </c>
      <c r="E146" s="264">
        <v>60</v>
      </c>
      <c r="F146" s="214">
        <v>8</v>
      </c>
      <c r="G146" s="265" t="s">
        <v>548</v>
      </c>
      <c r="H146" s="266">
        <f t="shared" si="10"/>
        <v>48.1859410430839</v>
      </c>
      <c r="I146" s="228">
        <v>87.3214</v>
      </c>
      <c r="J146" s="214" t="s">
        <v>349</v>
      </c>
      <c r="K146" s="214">
        <v>0</v>
      </c>
      <c r="L146" s="214" t="s">
        <v>52</v>
      </c>
      <c r="M146" s="214">
        <v>0</v>
      </c>
      <c r="N146" s="214" t="s">
        <v>52</v>
      </c>
      <c r="O146" s="36">
        <f t="shared" si="11"/>
        <v>52.39284</v>
      </c>
      <c r="P146" s="267">
        <f>14/91.3*100</f>
        <v>15.3340635268346</v>
      </c>
      <c r="Q146" s="268" t="s">
        <v>549</v>
      </c>
      <c r="R146" s="272">
        <f t="shared" si="12"/>
        <v>50.3295562284959</v>
      </c>
      <c r="S146" s="286">
        <v>26</v>
      </c>
      <c r="T146" s="271">
        <v>37</v>
      </c>
    </row>
    <row r="147" s="1" customFormat="1" ht="86" customHeight="1" spans="1:20">
      <c r="A147" s="43">
        <v>144</v>
      </c>
      <c r="B147" s="91" t="s">
        <v>550</v>
      </c>
      <c r="C147" s="214">
        <v>3250300244</v>
      </c>
      <c r="D147" s="263" t="s">
        <v>481</v>
      </c>
      <c r="E147" s="264">
        <v>60</v>
      </c>
      <c r="F147" s="214">
        <v>-4</v>
      </c>
      <c r="G147" s="265" t="s">
        <v>486</v>
      </c>
      <c r="H147" s="266">
        <f t="shared" si="10"/>
        <v>39.6825396825397</v>
      </c>
      <c r="I147" s="228">
        <v>84.85</v>
      </c>
      <c r="J147" s="214" t="s">
        <v>349</v>
      </c>
      <c r="K147" s="214">
        <v>0</v>
      </c>
      <c r="L147" s="214" t="s">
        <v>52</v>
      </c>
      <c r="M147" s="214">
        <v>0</v>
      </c>
      <c r="N147" s="214" t="s">
        <v>52</v>
      </c>
      <c r="O147" s="36">
        <f t="shared" si="11"/>
        <v>50.91</v>
      </c>
      <c r="P147" s="267">
        <f>40/91.3*100</f>
        <v>43.8116100766703</v>
      </c>
      <c r="Q147" s="268" t="s">
        <v>551</v>
      </c>
      <c r="R147" s="272">
        <f t="shared" si="12"/>
        <v>49.9937074879605</v>
      </c>
      <c r="S147" s="286">
        <v>27</v>
      </c>
      <c r="T147" s="271">
        <v>39</v>
      </c>
    </row>
    <row r="148" s="1" customFormat="1" ht="86" customHeight="1" spans="1:20">
      <c r="A148" s="43">
        <v>145</v>
      </c>
      <c r="B148" s="91" t="s">
        <v>552</v>
      </c>
      <c r="C148" s="214">
        <v>3250300258</v>
      </c>
      <c r="D148" s="263" t="s">
        <v>481</v>
      </c>
      <c r="E148" s="264">
        <v>60</v>
      </c>
      <c r="F148" s="214">
        <v>-2</v>
      </c>
      <c r="G148" s="265" t="s">
        <v>553</v>
      </c>
      <c r="H148" s="266">
        <f t="shared" si="10"/>
        <v>41.0997732426304</v>
      </c>
      <c r="I148" s="228">
        <v>86.823</v>
      </c>
      <c r="J148" s="214" t="s">
        <v>349</v>
      </c>
      <c r="K148" s="214">
        <v>0</v>
      </c>
      <c r="L148" s="214" t="s">
        <v>52</v>
      </c>
      <c r="M148" s="214">
        <v>0</v>
      </c>
      <c r="N148" s="214" t="s">
        <v>52</v>
      </c>
      <c r="O148" s="36">
        <f t="shared" si="11"/>
        <v>52.0938</v>
      </c>
      <c r="P148" s="267">
        <f>13.6/91.3*100</f>
        <v>14.8959474260679</v>
      </c>
      <c r="Q148" s="268" t="s">
        <v>554</v>
      </c>
      <c r="R148" s="272">
        <f t="shared" si="12"/>
        <v>49.6842060334349</v>
      </c>
      <c r="S148" s="286">
        <v>28</v>
      </c>
      <c r="T148" s="271">
        <v>40</v>
      </c>
    </row>
    <row r="149" s="1" customFormat="1" ht="86" customHeight="1" spans="1:20">
      <c r="A149" s="43">
        <v>146</v>
      </c>
      <c r="B149" s="91" t="s">
        <v>555</v>
      </c>
      <c r="C149" s="214">
        <v>3250300265</v>
      </c>
      <c r="D149" s="263" t="s">
        <v>481</v>
      </c>
      <c r="E149" s="264">
        <v>60</v>
      </c>
      <c r="F149" s="214">
        <v>-8</v>
      </c>
      <c r="G149" s="265" t="s">
        <v>556</v>
      </c>
      <c r="H149" s="266">
        <f t="shared" si="10"/>
        <v>36.8480725623583</v>
      </c>
      <c r="I149" s="228">
        <v>87.4</v>
      </c>
      <c r="J149" s="214" t="s">
        <v>349</v>
      </c>
      <c r="K149" s="214">
        <v>0</v>
      </c>
      <c r="L149" s="214" t="s">
        <v>52</v>
      </c>
      <c r="M149" s="214">
        <v>0</v>
      </c>
      <c r="N149" s="214" t="s">
        <v>52</v>
      </c>
      <c r="O149" s="36">
        <f t="shared" si="11"/>
        <v>52.44</v>
      </c>
      <c r="P149" s="267">
        <f>7.5/91.3*100</f>
        <v>8.21467688937568</v>
      </c>
      <c r="Q149" s="268" t="s">
        <v>557</v>
      </c>
      <c r="R149" s="272">
        <f t="shared" si="12"/>
        <v>49.4491374725867</v>
      </c>
      <c r="S149" s="286">
        <v>29</v>
      </c>
      <c r="T149" s="271">
        <v>41</v>
      </c>
    </row>
    <row r="150" s="1" customFormat="1" ht="86" customHeight="1" spans="1:20">
      <c r="A150" s="43">
        <v>147</v>
      </c>
      <c r="B150" s="91" t="s">
        <v>558</v>
      </c>
      <c r="C150" s="214">
        <v>3250300257</v>
      </c>
      <c r="D150" s="263" t="s">
        <v>481</v>
      </c>
      <c r="E150" s="264">
        <v>60</v>
      </c>
      <c r="F150" s="214">
        <v>0</v>
      </c>
      <c r="G150" s="265" t="s">
        <v>559</v>
      </c>
      <c r="H150" s="266">
        <f t="shared" si="10"/>
        <v>42.5170068027211</v>
      </c>
      <c r="I150" s="228">
        <v>85.8846</v>
      </c>
      <c r="J150" s="214" t="s">
        <v>349</v>
      </c>
      <c r="K150" s="214">
        <v>0</v>
      </c>
      <c r="L150" s="214" t="s">
        <v>52</v>
      </c>
      <c r="M150" s="214">
        <v>0</v>
      </c>
      <c r="N150" s="214" t="s">
        <v>52</v>
      </c>
      <c r="O150" s="36">
        <f t="shared" si="11"/>
        <v>51.53076</v>
      </c>
      <c r="P150" s="267">
        <f>13.6/91.3*100</f>
        <v>14.8959474260679</v>
      </c>
      <c r="Q150" s="268" t="s">
        <v>554</v>
      </c>
      <c r="R150" s="272">
        <f t="shared" si="12"/>
        <v>49.2483317114395</v>
      </c>
      <c r="S150" s="286">
        <v>30</v>
      </c>
      <c r="T150" s="271">
        <v>42</v>
      </c>
    </row>
    <row r="151" s="1" customFormat="1" ht="86" customHeight="1" spans="1:20">
      <c r="A151" s="43">
        <v>148</v>
      </c>
      <c r="B151" s="240" t="s">
        <v>560</v>
      </c>
      <c r="C151" s="241">
        <v>3250300260</v>
      </c>
      <c r="D151" s="273" t="s">
        <v>481</v>
      </c>
      <c r="E151" s="274">
        <v>60</v>
      </c>
      <c r="F151" s="241">
        <v>0</v>
      </c>
      <c r="G151" s="275" t="s">
        <v>561</v>
      </c>
      <c r="H151" s="276">
        <f t="shared" si="10"/>
        <v>42.5170068027211</v>
      </c>
      <c r="I151" s="277">
        <v>87.2467</v>
      </c>
      <c r="J151" s="241" t="s">
        <v>349</v>
      </c>
      <c r="K151" s="241">
        <v>0</v>
      </c>
      <c r="L151" s="241" t="s">
        <v>52</v>
      </c>
      <c r="M151" s="241">
        <v>0</v>
      </c>
      <c r="N151" s="241" t="s">
        <v>52</v>
      </c>
      <c r="O151" s="278">
        <f t="shared" si="11"/>
        <v>52.34802</v>
      </c>
      <c r="P151" s="279">
        <v>0</v>
      </c>
      <c r="Q151" s="280" t="s">
        <v>52</v>
      </c>
      <c r="R151" s="281">
        <f t="shared" si="12"/>
        <v>49.2390683401361</v>
      </c>
      <c r="S151" s="289">
        <v>31</v>
      </c>
      <c r="T151" s="283">
        <v>43</v>
      </c>
    </row>
    <row r="152" s="1" customFormat="1" ht="86" customHeight="1" spans="1:20">
      <c r="A152" s="43">
        <v>149</v>
      </c>
      <c r="B152" s="202" t="s">
        <v>562</v>
      </c>
      <c r="C152" s="203">
        <v>3250300268</v>
      </c>
      <c r="D152" s="259" t="s">
        <v>563</v>
      </c>
      <c r="E152" s="253">
        <v>60</v>
      </c>
      <c r="F152" s="203">
        <v>30</v>
      </c>
      <c r="G152" s="254" t="s">
        <v>564</v>
      </c>
      <c r="H152" s="255">
        <f t="shared" si="10"/>
        <v>63.7755102040816</v>
      </c>
      <c r="I152" s="256">
        <v>92.3</v>
      </c>
      <c r="J152" s="203" t="s">
        <v>349</v>
      </c>
      <c r="K152" s="203">
        <v>0</v>
      </c>
      <c r="L152" s="203" t="s">
        <v>52</v>
      </c>
      <c r="M152" s="203">
        <v>0</v>
      </c>
      <c r="N152" s="203" t="s">
        <v>52</v>
      </c>
      <c r="O152" s="257">
        <f t="shared" si="11"/>
        <v>55.38</v>
      </c>
      <c r="P152" s="258">
        <f>73.06/91.3*100</f>
        <v>80.0219058050383</v>
      </c>
      <c r="Q152" s="259" t="s">
        <v>565</v>
      </c>
      <c r="R152" s="284">
        <f t="shared" si="12"/>
        <v>57.031870800456</v>
      </c>
      <c r="S152" s="285">
        <v>6</v>
      </c>
      <c r="T152" s="262">
        <v>8</v>
      </c>
    </row>
  </sheetData>
  <sortState ref="A109:NL152">
    <sortCondition ref="C109:C152"/>
  </sortState>
  <mergeCells count="11">
    <mergeCell ref="A1:T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</mergeCells>
  <pageMargins left="0.75" right="0.75" top="1" bottom="1" header="0.5" footer="0.5"/>
  <headerFooter/>
  <ignoredErrors>
    <ignoredError sqref="P14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王倩</cp:lastModifiedBy>
  <dcterms:created xsi:type="dcterms:W3CDTF">2026-10-09T02:04:00Z</dcterms:created>
  <dcterms:modified xsi:type="dcterms:W3CDTF">2026-10-12T07:58:27Z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1A12E1CBADA446F78F4BEA675082E36D_13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