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6年综测\公示\"/>
    </mc:Choice>
  </mc:AlternateContent>
  <bookViews>
    <workbookView windowWidth="27945" windowHeight="12255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<sst xmlns="http://schemas.openxmlformats.org/spreadsheetml/2006/main" count="853" uniqueCount="544">
  <si>
    <t>机电院2025-2026学年24级机械专硕班级综合素质评定汇总表</t>
  </si>
  <si>
    <t>序号</t>
  </si>
  <si>
    <t>姓名</t>
  </si>
  <si>
    <t>学号</t>
  </si>
  <si>
    <t>专业</t>
  </si>
  <si>
    <r>
      <rPr>
        <b/>
        <sz val="14"/>
        <rFont val="宋体"/>
        <charset val="134"/>
      </rPr>
      <t>德育分（</t>
    </r>
    <r>
      <rPr>
        <b/>
        <sz val="14"/>
        <rFont val="Times New Roman"/>
        <charset val="134"/>
      </rPr>
      <t>D</t>
    </r>
    <r>
      <rPr>
        <b/>
        <sz val="14"/>
        <rFont val="宋体"/>
        <charset val="134"/>
      </rPr>
      <t>，满分</t>
    </r>
    <r>
      <rPr>
        <b/>
        <sz val="14"/>
        <rFont val="Times New Roman"/>
        <charset val="134"/>
      </rPr>
      <t>100</t>
    </r>
    <r>
      <rPr>
        <b/>
        <sz val="14"/>
        <rFont val="宋体"/>
        <charset val="134"/>
      </rPr>
      <t>）
D=D1+D2</t>
    </r>
  </si>
  <si>
    <t>智育分（Z，满分100）  Z=aZ1+bZ2+cZ3 （a+b+c=1)</t>
  </si>
  <si>
    <r>
      <rPr>
        <b/>
        <sz val="14"/>
        <rFont val="宋体"/>
        <charset val="134"/>
      </rPr>
      <t>社会实践与学生事务服务分（</t>
    </r>
    <r>
      <rPr>
        <b/>
        <sz val="14"/>
        <rFont val="Times New Roman"/>
        <charset val="134"/>
      </rPr>
      <t>J</t>
    </r>
    <r>
      <rPr>
        <b/>
        <sz val="14"/>
        <rFont val="宋体"/>
        <charset val="134"/>
      </rPr>
      <t>）</t>
    </r>
  </si>
  <si>
    <r>
      <rPr>
        <b/>
        <sz val="14"/>
        <rFont val="宋体"/>
        <charset val="134"/>
      </rPr>
      <t>总分（S）</t>
    </r>
    <r>
      <rPr>
        <b/>
        <sz val="14"/>
        <rFont val="Times New Roman"/>
        <charset val="134"/>
      </rPr>
      <t>S=0.05*D+0.9*Z+0.05*J</t>
    </r>
  </si>
  <si>
    <t>专业名次</t>
  </si>
  <si>
    <t>班级
排名</t>
  </si>
  <si>
    <t>基础分D1</t>
  </si>
  <si>
    <t>记实分D2</t>
  </si>
  <si>
    <r>
      <rPr>
        <b/>
        <sz val="11"/>
        <rFont val="宋体"/>
        <charset val="134"/>
      </rPr>
      <t>记实分加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减分原因</t>
    </r>
  </si>
  <si>
    <t>D=</t>
  </si>
  <si>
    <t>Z1</t>
  </si>
  <si>
    <r>
      <rPr>
        <b/>
        <sz val="11"/>
        <rFont val="宋体"/>
        <charset val="134"/>
      </rPr>
      <t>加分原因</t>
    </r>
  </si>
  <si>
    <t>Z2</t>
  </si>
  <si>
    <t>Z3</t>
  </si>
  <si>
    <t>Z</t>
  </si>
  <si>
    <t>J</t>
  </si>
  <si>
    <t>陈心愉</t>
  </si>
  <si>
    <t>控制工程(24新增)</t>
  </si>
  <si>
    <t>基础分60
学术活动-2分</t>
  </si>
  <si>
    <t/>
  </si>
  <si>
    <t>Measurement Science and Technology（SCI/三区/一作/3.7）50分；sensors（SCI/三区/一作）50分</t>
  </si>
  <si>
    <t>“挑战杯”全国大学生课外学术科技作品竞赛“人工智能+”专项赛（国家级/二等奖/二作）25分</t>
  </si>
  <si>
    <t>美丽中国行14.2分；暑假数学建模6.25分（签到2/8）；校党委宣传部新闻中心记者团干事（中）40分</t>
  </si>
  <si>
    <t>1/27</t>
  </si>
  <si>
    <t>乔勇焜</t>
  </si>
  <si>
    <t>机械</t>
  </si>
  <si>
    <t>基础分60；
学术会议6次+4分</t>
  </si>
  <si>
    <t>Food Research International(SCI/一区/一作)150分</t>
  </si>
  <si>
    <t>美丽中国行+15.54，班级团支书+60</t>
  </si>
  <si>
    <t>1/60</t>
  </si>
  <si>
    <t>1/29</t>
  </si>
  <si>
    <t>张昊</t>
  </si>
  <si>
    <t>机械工程</t>
  </si>
  <si>
    <r>
      <rPr>
        <sz val="10"/>
        <rFont val="宋体"/>
        <charset val="134"/>
      </rPr>
      <t>浙江农林学报（双收录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European food research and Technology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分；分析实验室（</t>
    </r>
    <r>
      <rPr>
        <sz val="10"/>
        <rFont val="Times New Roman"/>
        <charset val="134"/>
      </rPr>
      <t>EI/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</si>
  <si>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14.72</t>
    </r>
    <r>
      <rPr>
        <sz val="10"/>
        <rFont val="宋体"/>
        <charset val="134"/>
      </rPr>
      <t>分</t>
    </r>
  </si>
  <si>
    <t>1/23</t>
  </si>
  <si>
    <t>1/35</t>
  </si>
  <si>
    <t>林鑫煜</t>
  </si>
  <si>
    <t>学术活动-6分</t>
  </si>
  <si>
    <t>smart agricultural technology(二区/1作)</t>
  </si>
  <si>
    <t>“华为杯”数学建模竞赛（国家级/三等奖）</t>
  </si>
  <si>
    <t>2/27</t>
  </si>
  <si>
    <t>杨璐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</si>
  <si>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+6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</si>
  <si>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JPCC(SCI/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>APR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二区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</si>
  <si>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13.54</t>
    </r>
    <r>
      <rPr>
        <sz val="10"/>
        <rFont val="宋体"/>
        <charset val="134"/>
      </rPr>
      <t>分；团支书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</t>
    </r>
  </si>
  <si>
    <t>2/23</t>
  </si>
  <si>
    <t>2/35</t>
  </si>
  <si>
    <t>李飒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</si>
  <si>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+4</t>
    </r>
    <r>
      <rPr>
        <sz val="10"/>
        <rFont val="宋体"/>
        <charset val="134"/>
      </rPr>
      <t>分；优秀大学生共产党员</t>
    </r>
    <r>
      <rPr>
        <sz val="10"/>
        <rFont val="Times New Roman"/>
        <charset val="134"/>
      </rPr>
      <t>+10</t>
    </r>
    <r>
      <rPr>
        <sz val="10"/>
        <rFont val="宋体"/>
        <charset val="134"/>
      </rPr>
      <t>分；</t>
    </r>
  </si>
  <si>
    <r>
      <rPr>
        <sz val="10"/>
        <rFont val="Times New Roman"/>
        <charset val="134"/>
      </rPr>
      <t>Physica Scripta(SCI/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</t>
    </r>
    <r>
      <rPr>
        <sz val="10"/>
        <rFont val="Times New Roman"/>
        <charset val="134"/>
      </rPr>
      <t>/6.091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</si>
  <si>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中国机器人及人工智能大赛（国家级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二等奖）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分；中国研究生机器人创意设计大赛（国家级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三等奖）</t>
    </r>
    <r>
      <rPr>
        <sz val="10"/>
        <rFont val="Times New Roman"/>
        <charset val="134"/>
      </rPr>
      <t>2.5</t>
    </r>
    <r>
      <rPr>
        <sz val="10"/>
        <rFont val="宋体"/>
        <charset val="134"/>
      </rPr>
      <t>分；中国高校智能机器人创意大赛（国家级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一等奖）</t>
    </r>
    <r>
      <rPr>
        <sz val="10"/>
        <rFont val="Times New Roman"/>
        <charset val="134"/>
      </rPr>
      <t>80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</si>
  <si>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15.4</t>
    </r>
    <r>
      <rPr>
        <sz val="10"/>
        <rFont val="宋体"/>
        <charset val="134"/>
      </rPr>
      <t>分；数模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</si>
  <si>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t>3/23</t>
  </si>
  <si>
    <t>3/35</t>
  </si>
  <si>
    <t>尹海涛</t>
  </si>
  <si>
    <r>
      <rPr>
        <sz val="10"/>
        <rFont val="Times New Roman"/>
        <charset val="134"/>
      </rPr>
      <t>Agriculture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二区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75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</si>
  <si>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16.34</t>
    </r>
  </si>
  <si>
    <t>4/23</t>
  </si>
  <si>
    <t>4/35</t>
  </si>
  <si>
    <t>胡馨雨</t>
  </si>
  <si>
    <t>基础分60
学术活动+2分</t>
  </si>
  <si>
    <t>IEEE Transactions on Fuzzy Systems（SCI/一区/二作/10.2）60</t>
  </si>
  <si>
    <t>美丽中国行14.06分</t>
  </si>
  <si>
    <t>3/27</t>
  </si>
  <si>
    <t>张才元</t>
  </si>
  <si>
    <t>学术会议3次-2分</t>
  </si>
  <si>
    <t>IEEE Transactions on Instrumentation and Measurement(SCI/二区/一作/7.0）75分</t>
  </si>
  <si>
    <t>美丽中国行15.54分</t>
  </si>
  <si>
    <t>2/60</t>
  </si>
  <si>
    <t>1/31</t>
  </si>
  <si>
    <t>刘旭</t>
  </si>
  <si>
    <t>科学技术与工程（中文EI/一作）</t>
  </si>
  <si>
    <t>4/27</t>
  </si>
  <si>
    <t>吴贤</t>
  </si>
  <si>
    <t>学术会议2次-4分</t>
  </si>
  <si>
    <t>International Communications in Heat and Mass Transfer(SCI二区/一作/IF=6.2)75分</t>
  </si>
  <si>
    <t>3/60</t>
  </si>
  <si>
    <t>2/31</t>
  </si>
  <si>
    <t>陈圆周</t>
  </si>
  <si>
    <t>基础分60；
学术会议4次；
缺席政治学习2次-10分</t>
  </si>
  <si>
    <r>
      <rPr>
        <sz val="10"/>
        <rFont val="Times New Roman"/>
        <charset val="134"/>
      </rPr>
      <t>Measurement Science and Technology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</t>
    </r>
  </si>
  <si>
    <t>第二十二届中国研究生数学建模竞赛（国家级/三等奖）10分；
第二十八届中国机器人及人工智能大赛（省级/三等奖）5分</t>
  </si>
  <si>
    <t>美丽中国行 13.8 
数学建模培训并参赛+7.5</t>
  </si>
  <si>
    <t>4/60</t>
  </si>
  <si>
    <t>2/29</t>
  </si>
  <si>
    <t>谢程</t>
  </si>
  <si>
    <t>Journal of Food Measurement and Characterization(SCI 3区/一作 /IF 3.6） 50分
中国农业科技导报（北大核心/CSCD 双收录/一作） 10分</t>
  </si>
  <si>
    <t>美丽中国行15.2分</t>
  </si>
  <si>
    <t>5/60</t>
  </si>
  <si>
    <t>3/31</t>
  </si>
  <si>
    <t>周驰</t>
  </si>
  <si>
    <t xml:space="preserve">Computers and Electronics in Agriculture (SCI/一区/二作/IF=10.3） </t>
  </si>
  <si>
    <t>数模10分</t>
  </si>
  <si>
    <t>6/60</t>
  </si>
  <si>
    <t>4/31</t>
  </si>
  <si>
    <t>徐英君</t>
  </si>
  <si>
    <t xml:space="preserve"> Artificial intelligence in agriculture （SCI/一区/二作/IF=16.1)  60分</t>
  </si>
  <si>
    <t>数模8.125分</t>
  </si>
  <si>
    <t>7/60</t>
  </si>
  <si>
    <t>5/31</t>
  </si>
  <si>
    <t>张广耀</t>
  </si>
  <si>
    <t>“青春闪耀·志愿玄武”志愿服务（区级）2分
“青春闪耀·志愿玄武”志愿服务（区级）2分
“青春闪耀·志愿玄武”志愿服务（区级）2分
2026年硕士研究生招生考试志愿服务工作（校级）2分
优秀党务工作者荣誉称号（校级）10分         学术会议5次+2分缺席政治学习1次-5分</t>
  </si>
  <si>
    <t>机械工程学报（EI/卓越领军期刊/二作）15分
发明专利（一作/授权）30分</t>
  </si>
  <si>
    <t>美丽中国行15.26分院研究生会副主席80分数模7.5分</t>
  </si>
  <si>
    <t>8/60</t>
  </si>
  <si>
    <t>6/31</t>
  </si>
  <si>
    <t>王雨婷</t>
  </si>
  <si>
    <t>学术会议1次-6分</t>
  </si>
  <si>
    <t>Measurement science and technology (SCI三区/一作/IF=3.7) 50分</t>
  </si>
  <si>
    <t>副党支书30分 美丽中国行14.2分 数模10分</t>
  </si>
  <si>
    <t>9/60</t>
  </si>
  <si>
    <t>7/31</t>
  </si>
  <si>
    <t>赵芷民</t>
  </si>
  <si>
    <t>素质能力大赛志愿者（校级）2分学术会议6次+4分缺席政治学习1次-5分</t>
  </si>
  <si>
    <t>10/60</t>
  </si>
  <si>
    <t>8/31</t>
  </si>
  <si>
    <t>史涛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</si>
  <si>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+2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</si>
  <si>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Agriculture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二区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</si>
  <si>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副团支书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</t>
    </r>
  </si>
  <si>
    <t>5/23</t>
  </si>
  <si>
    <t>5/35</t>
  </si>
  <si>
    <t>翁子硕</t>
  </si>
  <si>
    <t>基础分60</t>
  </si>
  <si>
    <t>Insects（SCI/二区/共一）</t>
  </si>
  <si>
    <t>暑假数学建模6.875分（签到3/8）</t>
  </si>
  <si>
    <t>5/27</t>
  </si>
  <si>
    <t>张笑</t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</si>
  <si>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14.66</t>
    </r>
  </si>
  <si>
    <t>6/23</t>
  </si>
  <si>
    <t>6/35</t>
  </si>
  <si>
    <t>陈霄</t>
  </si>
  <si>
    <t>基础分60；
学术会议4次</t>
  </si>
  <si>
    <r>
      <rPr>
        <sz val="10"/>
        <rFont val="Times New Roman"/>
        <charset val="134"/>
      </rPr>
      <t>Journal of the Chinese Institute of Engineers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四区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</t>
    </r>
    <r>
      <rPr>
        <sz val="10"/>
        <rFont val="Times New Roman"/>
        <charset val="134"/>
      </rPr>
      <t>/1.24</t>
    </r>
    <r>
      <rPr>
        <sz val="10"/>
        <rFont val="宋体"/>
        <charset val="134"/>
      </rPr>
      <t>）农业机械学报（</t>
    </r>
    <r>
      <rPr>
        <sz val="10"/>
        <rFont val="Times New Roman"/>
        <charset val="134"/>
      </rPr>
      <t>EI/</t>
    </r>
    <r>
      <rPr>
        <sz val="10"/>
        <rFont val="宋体"/>
        <charset val="134"/>
      </rPr>
      <t>二作）33.33分</t>
    </r>
  </si>
  <si>
    <t>全球校园人工智能算法精英大赛(省级/三等奖)5/3分</t>
  </si>
  <si>
    <r>
      <rPr>
        <sz val="10"/>
        <rFont val="宋体"/>
        <charset val="134"/>
      </rPr>
      <t>数学建模协会干事</t>
    </r>
    <r>
      <rPr>
        <sz val="10"/>
        <rFont val="Times New Roman"/>
        <charset val="134"/>
      </rPr>
      <t>+40</t>
    </r>
    <r>
      <rPr>
        <sz val="10"/>
        <rFont val="宋体"/>
        <charset val="134"/>
      </rPr>
      <t>分</t>
    </r>
  </si>
  <si>
    <t>11/60</t>
  </si>
  <si>
    <t>3/29</t>
  </si>
  <si>
    <t>卢鹏丞</t>
  </si>
  <si>
    <t>基础分60
学术活动-6分</t>
  </si>
  <si>
    <t>“华为杯”数学建模竞赛（国家级/二等奖）</t>
  </si>
  <si>
    <t>暑假数学建模5分（签到0/8）</t>
  </si>
  <si>
    <t>6/27</t>
  </si>
  <si>
    <t>殷钱鹏</t>
  </si>
  <si>
    <t>学术活动-8分</t>
  </si>
  <si>
    <t>BioResources（SCI四区/一作）20分</t>
  </si>
  <si>
    <t>班长（优）70分</t>
  </si>
  <si>
    <t>7/27</t>
  </si>
  <si>
    <t>梁沪豫</t>
  </si>
  <si>
    <t>基础分60；
学术会议1次-6分；
缺席政治学习3次-15分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</si>
  <si>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年度中国青年科技创新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揭榜挂帅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擂台赛高端装备领域参赛榜题二等奖37.5分</t>
    </r>
  </si>
  <si>
    <t>美丽中国行+13.06</t>
  </si>
  <si>
    <t>12/60</t>
  </si>
  <si>
    <t>4/29</t>
  </si>
  <si>
    <t>王春可</t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</si>
  <si>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+2</t>
    </r>
    <r>
      <rPr>
        <sz val="10"/>
        <rFont val="宋体"/>
        <charset val="134"/>
      </rPr>
      <t>分</t>
    </r>
  </si>
  <si>
    <r>
      <rPr>
        <sz val="11"/>
        <color rgb="FF000000"/>
        <rFont val="'Times New Roman'"/>
        <charset val="134"/>
      </rPr>
      <t xml:space="preserve">Materials Science and Engineering A – Structural Materials Properties Microstructure and Processing.（SCI二区/二作/IF=7.9）25分     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'Times New Roman'"/>
        <charset val="134"/>
      </rPr>
      <t>发明专利（二作/授权） 10分</t>
    </r>
  </si>
  <si>
    <t>13/60</t>
  </si>
  <si>
    <t>9/31</t>
  </si>
  <si>
    <t>黄淳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</si>
  <si>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-6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</si>
  <si>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Applied Optics(SCI/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16.7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</si>
  <si>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13.2</t>
    </r>
    <r>
      <rPr>
        <sz val="10"/>
        <rFont val="宋体"/>
        <charset val="134"/>
      </rPr>
      <t>分；班长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分；</t>
    </r>
  </si>
  <si>
    <t>7/23</t>
  </si>
  <si>
    <t>7/35</t>
  </si>
  <si>
    <t>王骁阳</t>
  </si>
  <si>
    <t>学术会议4次0分</t>
  </si>
  <si>
    <t>全国大学生信息安全与对抗技术竞赛(国家级一类/二等奖)：25分</t>
  </si>
  <si>
    <r>
      <rPr>
        <sz val="11"/>
        <rFont val="宋体"/>
        <charset val="134"/>
      </rPr>
      <t>院研究生会办公室部长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</t>
    </r>
  </si>
  <si>
    <t>14/60</t>
  </si>
  <si>
    <t>10/31</t>
  </si>
  <si>
    <t>朱金超</t>
  </si>
  <si>
    <t>学术活动-4分</t>
  </si>
  <si>
    <t>发明专利（二作/授权）10分</t>
  </si>
  <si>
    <t>中国大学生机械工程创新创意大赛—“正亚杯”包装与食品工程创新创意赛全国二等奖</t>
  </si>
  <si>
    <t>8/27</t>
  </si>
  <si>
    <t>武登科</t>
  </si>
  <si>
    <t>World Electric Vehicle Journal（SCI四区/一作）20分</t>
  </si>
  <si>
    <t>9/27</t>
  </si>
  <si>
    <t>朱益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</si>
  <si>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-8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</si>
  <si>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Signal, Image and Video Processing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四区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分；</t>
    </r>
  </si>
  <si>
    <t>8/23</t>
  </si>
  <si>
    <t>8/35</t>
  </si>
  <si>
    <t>陈贱生</t>
  </si>
  <si>
    <t>基础分60；
学术会议5次+2分</t>
  </si>
  <si>
    <t>第二十二届中国研究生数学建模竞赛（国家级/二等奖）25分；
第二十八届中国机器人及人工智能大赛（省级/三等奖）5/3分</t>
  </si>
  <si>
    <t>数学建模培训并参赛+8.75</t>
  </si>
  <si>
    <t>15/60</t>
  </si>
  <si>
    <t>5/29</t>
  </si>
  <si>
    <t>谢逸凡</t>
  </si>
  <si>
    <t>“挑战杯”全国大学生课外学术科技作品竞赛“人工智能+”专项赛（国家级/二等奖/四作）15分</t>
  </si>
  <si>
    <t>美丽中国行14.2分；暑假数学建模6.25分（签到2/8）</t>
  </si>
  <si>
    <t>10/27</t>
  </si>
  <si>
    <t>吴林忠</t>
  </si>
  <si>
    <r>
      <rPr>
        <sz val="10"/>
        <rFont val="Times New Roman"/>
        <charset val="134"/>
      </rPr>
      <t>Materials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16.7</t>
    </r>
    <r>
      <rPr>
        <sz val="10"/>
        <rFont val="宋体"/>
        <charset val="134"/>
      </rPr>
      <t>分；</t>
    </r>
  </si>
  <si>
    <t>9/23</t>
  </si>
  <si>
    <t>9/35</t>
  </si>
  <si>
    <t>黄志鑫</t>
  </si>
  <si>
    <r>
      <rPr>
        <sz val="10"/>
        <rFont val="宋体"/>
        <charset val="134"/>
      </rPr>
      <t>东北林业大学学报（</t>
    </r>
    <r>
      <rPr>
        <sz val="10"/>
        <rFont val="Times New Roman"/>
        <charset val="134"/>
      </rPr>
      <t>CSCD</t>
    </r>
    <r>
      <rPr>
        <sz val="10"/>
        <rFont val="宋体"/>
        <charset val="134"/>
      </rPr>
      <t>和</t>
    </r>
    <r>
      <rPr>
        <sz val="10"/>
        <rFont val="Times New Roman"/>
        <charset val="134"/>
      </rPr>
      <t>CSD</t>
    </r>
    <r>
      <rPr>
        <sz val="10"/>
        <rFont val="宋体"/>
        <charset val="134"/>
      </rPr>
      <t>双收录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</si>
  <si>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中国机器人及人工智能大赛（省级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三等奖）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分；华为杯中国研究生数学建模竞赛（国家级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二等奖）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</si>
  <si>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</si>
  <si>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10/23</t>
  </si>
  <si>
    <t>10/35</t>
  </si>
  <si>
    <t>沈祥力</t>
  </si>
  <si>
    <t>基础分60；
自律打卡活动一等奖+10分；
学术会议3次-2分</t>
  </si>
  <si>
    <r>
      <rPr>
        <sz val="10"/>
        <rFont val="Times New Roman"/>
        <charset val="134"/>
      </rPr>
      <t>Smart Materials and Structures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16.66</t>
    </r>
    <r>
      <rPr>
        <sz val="10"/>
        <rFont val="宋体"/>
        <charset val="134"/>
      </rPr>
      <t>分</t>
    </r>
  </si>
  <si>
    <t>美丽中国行+14，副团支书+50</t>
  </si>
  <si>
    <t>16/60</t>
  </si>
  <si>
    <t>6/29</t>
  </si>
  <si>
    <t>陈德林</t>
  </si>
  <si>
    <t>基础分60；
学术会议0次-8分；
缺席政治学习3次-15分</t>
  </si>
  <si>
    <t>2025中国机器人大赛暨RoboCup机器人世界杯中国赛（国家级/三等奖）10分
2025年第22届全国大学生信息安全与对抗技术竞赛（国家级/二等奖）50/3分</t>
  </si>
  <si>
    <t>17/60</t>
  </si>
  <si>
    <t>7/29</t>
  </si>
  <si>
    <t>张希军</t>
  </si>
  <si>
    <t>基础分60
学术活动-4分</t>
  </si>
  <si>
    <t>团支书（优）70分</t>
  </si>
  <si>
    <t>11/27</t>
  </si>
  <si>
    <t>陈哲</t>
  </si>
  <si>
    <t>基础分60；
学术会议1次-6分；
缺席政治学习2次-10分</t>
  </si>
  <si>
    <r>
      <rPr>
        <sz val="10"/>
        <rFont val="Times New Roman"/>
        <charset val="134"/>
      </rPr>
      <t>Materials Design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二区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二作）25分</t>
    </r>
  </si>
  <si>
    <t>18/60</t>
  </si>
  <si>
    <t>8/29</t>
  </si>
  <si>
    <t>孙伦瑞</t>
  </si>
  <si>
    <t>院研会办公室副部长60分</t>
  </si>
  <si>
    <t>12/27</t>
  </si>
  <si>
    <t>张开</t>
  </si>
  <si>
    <t>农业工程学报（EI/卓越领军期刊/二作）15分</t>
  </si>
  <si>
    <t>班长70分数模10分</t>
  </si>
  <si>
    <t>19/60</t>
  </si>
  <si>
    <t>11/31</t>
  </si>
  <si>
    <t>黄伟</t>
  </si>
  <si>
    <t>-23</t>
  </si>
  <si>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；
学术会议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+2</t>
    </r>
    <r>
      <rPr>
        <sz val="10"/>
        <rFont val="宋体"/>
        <charset val="134"/>
      </rPr>
      <t>分；
缺席政治学习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-25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</si>
  <si>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Microchemical journal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二区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</t>
    </r>
    <r>
      <rPr>
        <sz val="10"/>
        <rFont val="Times New Roman"/>
        <charset val="134"/>
      </rPr>
      <t>/5.2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分</t>
    </r>
  </si>
  <si>
    <t>20/60</t>
  </si>
  <si>
    <t>9/29</t>
  </si>
  <si>
    <t>关林</t>
  </si>
  <si>
    <t>基础分60；
学术会议 6 次+4分；
缺席政治学习1次-5分</t>
  </si>
  <si>
    <r>
      <rPr>
        <sz val="10"/>
        <rFont val="Times New Roman"/>
        <charset val="134"/>
      </rPr>
      <t>Processes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SCI/</t>
    </r>
    <r>
      <rPr>
        <sz val="10"/>
        <rFont val="宋体"/>
        <charset val="134"/>
      </rPr>
      <t>四区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一作）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分</t>
    </r>
  </si>
  <si>
    <t>21/60</t>
  </si>
  <si>
    <t>10/29</t>
  </si>
  <si>
    <t>张申奥</t>
  </si>
  <si>
    <t>“挑战杯”全国大学生课外学术科技作品竞赛“人工智能+”专项赛（国家级/二等奖/七作）9.375分</t>
  </si>
  <si>
    <t>美丽中国行14.72分；副党支部书记（良）40分</t>
  </si>
  <si>
    <t>13/27</t>
  </si>
  <si>
    <t>李轶凡</t>
  </si>
  <si>
    <t>基础分60
学术活动-4分 
南京林业大学研究生十佳歌手“二等奖”8分
南京林业大学2026研究生毕业典礼志愿者2分
南京市青芽青年公益服务志愿者2分</t>
  </si>
  <si>
    <t>“华为杯”数学建模竞赛（国家级/三等奖）10分</t>
  </si>
  <si>
    <t>美丽中国行16分</t>
  </si>
  <si>
    <t>14/27</t>
  </si>
  <si>
    <t>赵晟淳</t>
  </si>
  <si>
    <t>基础分60分
学术活动-6分</t>
  </si>
  <si>
    <t>副团支书（中）30分</t>
  </si>
  <si>
    <t>15/27</t>
  </si>
  <si>
    <t>蒋世宸</t>
  </si>
  <si>
    <t>基础分60；
学术会议4次；
缺席政治学习1次-5分 ；
足球比赛二等奖+8；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</si>
  <si>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年度中国青年科技创新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揭榜挂帅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擂台赛高端装备领域参赛榜题二等奖</t>
    </r>
    <r>
      <rPr>
        <sz val="10"/>
        <rFont val="Times New Roman"/>
        <charset val="134"/>
      </rPr>
      <t>10.714</t>
    </r>
    <r>
      <rPr>
        <sz val="10"/>
        <rFont val="宋体"/>
        <charset val="134"/>
      </rPr>
      <t>分</t>
    </r>
  </si>
  <si>
    <t>美丽中国行+13.06，实践部副部长+60</t>
  </si>
  <si>
    <t>22/60</t>
  </si>
  <si>
    <t>11/29</t>
  </si>
  <si>
    <t>吴越</t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</si>
  <si>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分缺席政治学习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-5</t>
    </r>
    <r>
      <rPr>
        <sz val="10"/>
        <rFont val="宋体"/>
        <charset val="134"/>
      </rPr>
      <t>分</t>
    </r>
  </si>
  <si>
    <t xml:space="preserve">  International Journal of Metalcasting（SCI/三区/二作/IF=2.8）16.66分</t>
  </si>
  <si>
    <t>23/60</t>
  </si>
  <si>
    <t>12/31</t>
  </si>
  <si>
    <t>陆旭</t>
  </si>
  <si>
    <t>16/27</t>
  </si>
  <si>
    <t>耿鹏飞</t>
  </si>
  <si>
    <t>17/27</t>
  </si>
  <si>
    <t>徐国伟</t>
  </si>
  <si>
    <r>
      <rPr>
        <sz val="10"/>
        <rFont val="宋体"/>
        <charset val="134"/>
      </rPr>
      <t>发明专利（授权）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分；</t>
    </r>
  </si>
  <si>
    <t>11/23</t>
  </si>
  <si>
    <t>11/35</t>
  </si>
  <si>
    <t>王迎胜</t>
  </si>
  <si>
    <t>学术会议4次0分缺席政治学习1次-5分</t>
  </si>
  <si>
    <t>食品发酵与工业（EI/二作）13.33</t>
  </si>
  <si>
    <t>美丽中国行13.14分</t>
  </si>
  <si>
    <t>24/60</t>
  </si>
  <si>
    <t>13/31</t>
  </si>
  <si>
    <t>程飞龙</t>
  </si>
  <si>
    <t>基础分60；
学术会议2次-4分；
缺席政治学习5次-25分</t>
  </si>
  <si>
    <r>
      <rPr>
        <sz val="10"/>
        <rFont val="Times New Roman"/>
        <charset val="134"/>
      </rPr>
      <t>Chinese Physics 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SCI </t>
    </r>
    <r>
      <rPr>
        <sz val="10"/>
        <rFont val="宋体"/>
        <charset val="134"/>
      </rPr>
      <t>三区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二作）</t>
    </r>
    <r>
      <rPr>
        <sz val="10"/>
        <rFont val="Times New Roman"/>
        <charset val="134"/>
      </rPr>
      <t>16.66</t>
    </r>
    <r>
      <rPr>
        <sz val="10"/>
        <rFont val="宋体"/>
        <charset val="134"/>
      </rPr>
      <t>分</t>
    </r>
  </si>
  <si>
    <t>25/60</t>
  </si>
  <si>
    <t>12/29</t>
  </si>
  <si>
    <t>孙湘娜</t>
  </si>
  <si>
    <t>基础分60
学术活动+6分</t>
  </si>
  <si>
    <t>美丽中国行14.06分；暑假数学建模7.5分（签到4/8）；院研会学术部部长70分</t>
  </si>
  <si>
    <t>18/27</t>
  </si>
  <si>
    <t>陈科颖</t>
  </si>
  <si>
    <t>基础分60；
学术会议0次-8分；
缺席政治学习1次-5分</t>
  </si>
  <si>
    <t>中国农机化学报（中文核心/二作）
SMART AGRICULTURE 智慧农业（EI/二作）13.33分</t>
  </si>
  <si>
    <t>26/60</t>
  </si>
  <si>
    <t>13/29</t>
  </si>
  <si>
    <t>闫雨欣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</si>
  <si>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+4</t>
    </r>
    <r>
      <rPr>
        <sz val="10"/>
        <rFont val="宋体"/>
        <charset val="134"/>
      </rPr>
      <t>分；校级志愿活动</t>
    </r>
    <r>
      <rPr>
        <sz val="10"/>
        <rFont val="Times New Roman"/>
        <charset val="134"/>
      </rPr>
      <t>+2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</si>
  <si>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15.26</t>
    </r>
    <r>
      <rPr>
        <sz val="10"/>
        <rFont val="宋体"/>
        <charset val="134"/>
      </rPr>
      <t>分；副主席</t>
    </r>
    <r>
      <rPr>
        <sz val="10"/>
        <rFont val="Times New Roman"/>
        <charset val="134"/>
      </rPr>
      <t>80</t>
    </r>
    <r>
      <rPr>
        <sz val="10"/>
        <rFont val="宋体"/>
        <charset val="134"/>
      </rPr>
      <t>分；数模竞赛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</si>
  <si>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t>12/23</t>
  </si>
  <si>
    <t>12/35</t>
  </si>
  <si>
    <t>王梦梦</t>
  </si>
  <si>
    <t>学术会议1次-6分缺席政治学习1次-5分</t>
  </si>
  <si>
    <t>Particulate Science and Technology（SCI四区/二作/IF=2）</t>
  </si>
  <si>
    <t>副班长40分美丽中国行14.2分数模10分</t>
  </si>
  <si>
    <t>27/60</t>
  </si>
  <si>
    <t>14/31</t>
  </si>
  <si>
    <t>马竟成</t>
  </si>
  <si>
    <t>基础分60；
南京市志愿者证书+2分；
优秀大学生共产党员+8分；
学术会议4次；
缺席政治学习2次-10分</t>
  </si>
  <si>
    <t>美丽中国行+18.46；数模暑期培训并参研究生赛+8.125；研究生会主席+90</t>
  </si>
  <si>
    <t>28/60</t>
  </si>
  <si>
    <t>14/29</t>
  </si>
  <si>
    <t>祁绩</t>
  </si>
  <si>
    <t>基础分60；
自律活动打卡活动二等奖+8分；
学术会议4次</t>
  </si>
  <si>
    <t xml:space="preserve">美丽中国行+18.46、数模暑期培训并参赛+10；研究生实践部+70
</t>
  </si>
  <si>
    <t>韩润涛</t>
  </si>
  <si>
    <t xml:space="preserve">基础分60；
学术会议5次+2分；
自律打卡活动一等奖+10分；
</t>
  </si>
  <si>
    <t>美丽中国行+15.54、数模+6.25、班长+70</t>
  </si>
  <si>
    <t>29/60</t>
  </si>
  <si>
    <t>15/29</t>
  </si>
  <si>
    <t>马千雅</t>
  </si>
  <si>
    <t>控制科学与工程</t>
  </si>
  <si>
    <r>
      <rPr>
        <sz val="10"/>
        <rFont val="宋体"/>
        <charset val="134"/>
      </rPr>
      <t>志愿服务</t>
    </r>
    <r>
      <rPr>
        <sz val="10"/>
        <rFont val="Times New Roman"/>
        <charset val="134"/>
      </rPr>
      <t>+3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</si>
  <si>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华为杯中国研究生数学建模竞赛（国家级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二等奖）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分；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</si>
  <si>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14.06</t>
    </r>
    <r>
      <rPr>
        <sz val="10"/>
        <rFont val="宋体"/>
        <charset val="134"/>
      </rPr>
      <t>分；数模竞赛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</si>
  <si>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1/12</t>
  </si>
  <si>
    <t>13/35</t>
  </si>
  <si>
    <t>常文刚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</si>
  <si>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-4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</si>
  <si>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aip advance(SCI/</t>
    </r>
    <r>
      <rPr>
        <sz val="10"/>
        <rFont val="宋体"/>
        <charset val="134"/>
      </rPr>
      <t>四区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二作</t>
    </r>
    <r>
      <rPr>
        <sz val="10"/>
        <rFont val="Times New Roman"/>
        <charset val="134"/>
      </rPr>
      <t>/6.67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分；</t>
    </r>
    <r>
      <rPr>
        <sz val="10"/>
        <rFont val="Times New Roman"/>
        <charset val="134"/>
      </rPr>
      <t xml:space="preserve">
</t>
    </r>
  </si>
  <si>
    <t>13/23</t>
  </si>
  <si>
    <t>14/35</t>
  </si>
  <si>
    <t>王馨茹</t>
  </si>
  <si>
    <t>2/12</t>
  </si>
  <si>
    <t>15/35</t>
  </si>
  <si>
    <t>邓家乐</t>
  </si>
  <si>
    <t xml:space="preserve">第二十二届中国研究生数学建模竞赛（国家级/三等奖）10分
</t>
  </si>
  <si>
    <t>30/60</t>
  </si>
  <si>
    <t>16/29</t>
  </si>
  <si>
    <t>刘翔徽</t>
  </si>
  <si>
    <r>
      <rPr>
        <sz val="10"/>
        <rFont val="宋体"/>
        <charset val="134"/>
      </rPr>
      <t>学术活动</t>
    </r>
    <r>
      <rPr>
        <sz val="10"/>
        <rFont val="Times New Roman"/>
        <charset val="134"/>
      </rPr>
      <t>-2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</si>
  <si>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数模竞赛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分；学生会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分；美丽中国行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</si>
  <si>
    <t>14/23</t>
  </si>
  <si>
    <t>16/35</t>
  </si>
  <si>
    <t>翟世龙</t>
  </si>
  <si>
    <r>
      <rPr>
        <sz val="10"/>
        <rFont val="宋体"/>
        <charset val="134"/>
      </rPr>
      <t>部长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分</t>
    </r>
  </si>
  <si>
    <t>15/23</t>
  </si>
  <si>
    <t>17/35</t>
  </si>
  <si>
    <t>杜卫东</t>
  </si>
  <si>
    <t>党支部书记（良）60分</t>
  </si>
  <si>
    <t>19/27</t>
  </si>
  <si>
    <t>陆春</t>
  </si>
  <si>
    <t>美丽中国行+15.54，副班长+50，数模暑期培训并参
赛+8.75</t>
  </si>
  <si>
    <t>31/60</t>
  </si>
  <si>
    <t>17/29</t>
  </si>
  <si>
    <t>岳朋伟</t>
  </si>
  <si>
    <t>团支书60分美丽中国行14.66分</t>
  </si>
  <si>
    <t>32/60</t>
  </si>
  <si>
    <t>15/31</t>
  </si>
  <si>
    <t>孙启昆</t>
  </si>
  <si>
    <t>林业工程学报(双收录/二作/10)</t>
  </si>
  <si>
    <t>20/27</t>
  </si>
  <si>
    <t>邢富贵</t>
  </si>
  <si>
    <t>Signal, Image and Video Processing（SCI/四区/二作/IF=2.7）</t>
  </si>
  <si>
    <t>33/60</t>
  </si>
  <si>
    <t>16/31</t>
  </si>
  <si>
    <t>巢永奇</t>
  </si>
  <si>
    <t>基础分60；
学术会议5次+2分；
缺席政治学习2次-10分</t>
  </si>
  <si>
    <t>实用新型专利（一作/授权）5分</t>
  </si>
  <si>
    <t>美丽中国行+16.34</t>
  </si>
  <si>
    <t>34/60</t>
  </si>
  <si>
    <t>18/29</t>
  </si>
  <si>
    <t>王永杰</t>
  </si>
  <si>
    <t>中国农机化学报（北大核心/一作）5分</t>
  </si>
  <si>
    <t>35/60</t>
  </si>
  <si>
    <t>17/31</t>
  </si>
  <si>
    <t>仲飞飞</t>
  </si>
  <si>
    <r>
      <rPr>
        <sz val="10"/>
        <rFont val="宋体"/>
        <charset val="134"/>
      </rPr>
      <t>中国大学生机械工程创新创意大赛（国家级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二等奖）</t>
    </r>
    <r>
      <rPr>
        <sz val="10"/>
        <rFont val="Times New Roman"/>
        <charset val="134"/>
      </rPr>
      <t>3.75</t>
    </r>
    <r>
      <rPr>
        <sz val="10"/>
        <rFont val="宋体"/>
        <charset val="134"/>
      </rPr>
      <t>分；挑战杯大学生课外学术科技作品竞赛（国家级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二等奖）</t>
    </r>
    <r>
      <rPr>
        <sz val="10"/>
        <rFont val="Times New Roman"/>
        <charset val="134"/>
      </rPr>
      <t>4.4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</si>
  <si>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14.2</t>
    </r>
    <r>
      <rPr>
        <sz val="10"/>
        <rFont val="宋体"/>
        <charset val="134"/>
      </rPr>
      <t>分；数模竞赛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</si>
  <si>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3/12</t>
  </si>
  <si>
    <t>18/35</t>
  </si>
  <si>
    <t>郑国庆</t>
  </si>
  <si>
    <r>
      <rPr>
        <sz val="10"/>
        <rFont val="宋体"/>
        <charset val="134"/>
      </rPr>
      <t>副党支书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分</t>
    </r>
  </si>
  <si>
    <t>16/23</t>
  </si>
  <si>
    <t>19/35</t>
  </si>
  <si>
    <t>董永燿</t>
  </si>
  <si>
    <t>学术活动-2分，南京林业大学研究生十佳歌手“三等奖”6分
南京林业大学2026研究生毕业典礼志愿者2分</t>
  </si>
  <si>
    <t>美丽中国行14.2分</t>
  </si>
  <si>
    <t>21/27</t>
  </si>
  <si>
    <t>李斐</t>
  </si>
  <si>
    <t>基础分60；
学术会议3次-2分；
缺席政治学习2次-10分</t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</si>
  <si>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+14</t>
    </r>
    <r>
      <rPr>
        <sz val="10"/>
        <rFont val="宋体"/>
        <charset val="134"/>
      </rPr>
      <t>、数模暑期培训并参赛</t>
    </r>
    <r>
      <rPr>
        <sz val="10"/>
        <rFont val="Times New Roman"/>
        <charset val="134"/>
      </rPr>
      <t>+10</t>
    </r>
    <r>
      <rPr>
        <sz val="10"/>
        <rFont val="宋体"/>
        <charset val="134"/>
      </rPr>
      <t>、班级心理委员</t>
    </r>
    <r>
      <rPr>
        <sz val="10"/>
        <rFont val="Times New Roman"/>
        <charset val="134"/>
      </rPr>
      <t>+30</t>
    </r>
  </si>
  <si>
    <t>36/60</t>
  </si>
  <si>
    <t>19/29</t>
  </si>
  <si>
    <t>郭书昉</t>
  </si>
  <si>
    <r>
      <rPr>
        <sz val="10"/>
        <rFont val="宋体"/>
        <charset val="134"/>
      </rPr>
      <t>副班长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分</t>
    </r>
  </si>
  <si>
    <t>17/23</t>
  </si>
  <si>
    <t>20/35</t>
  </si>
  <si>
    <t>张志伟</t>
  </si>
  <si>
    <t>基础60分
学术活动-2分</t>
  </si>
  <si>
    <t>22/27</t>
  </si>
  <si>
    <t>颜佳宁</t>
  </si>
  <si>
    <r>
      <rPr>
        <sz val="10"/>
        <rFont val="宋体"/>
        <charset val="134"/>
      </rPr>
      <t>华为杯中国研究生数学建模竞赛（国家级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三等奖）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分；</t>
    </r>
  </si>
  <si>
    <t>4/12</t>
  </si>
  <si>
    <t>21/35</t>
  </si>
  <si>
    <t>李有朋</t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</si>
  <si>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14.72</t>
    </r>
    <r>
      <rPr>
        <sz val="10"/>
        <rFont val="宋体"/>
        <charset val="134"/>
      </rPr>
      <t>分；数模竞赛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分</t>
    </r>
  </si>
  <si>
    <t>5/12</t>
  </si>
  <si>
    <t>22/35</t>
  </si>
  <si>
    <t>美丽中国行14.72分</t>
  </si>
  <si>
    <t>23/27</t>
  </si>
  <si>
    <t>洪问轩</t>
  </si>
  <si>
    <t>学术活动-2分</t>
  </si>
  <si>
    <t>暑假数学建模7.5分（签到4/8）</t>
  </si>
  <si>
    <t>24/27</t>
  </si>
  <si>
    <t>许俊涛</t>
  </si>
  <si>
    <t>学术会议3次-2分缺席政治学习1次-5分</t>
  </si>
  <si>
    <t>美丽中国行15.54分数模9.375分</t>
  </si>
  <si>
    <t>37/60</t>
  </si>
  <si>
    <t>18/31</t>
  </si>
  <si>
    <t>周彬</t>
  </si>
  <si>
    <t>美丽中国行16.34分</t>
  </si>
  <si>
    <t>38/60</t>
  </si>
  <si>
    <t>19/31</t>
  </si>
  <si>
    <t>潘悦</t>
  </si>
  <si>
    <r>
      <rPr>
        <sz val="10"/>
        <rFont val="宋体"/>
        <charset val="134"/>
      </rPr>
      <t>美丽中国行</t>
    </r>
    <r>
      <rPr>
        <sz val="10"/>
        <rFont val="Times New Roman"/>
        <charset val="134"/>
      </rPr>
      <t>12.54</t>
    </r>
    <r>
      <rPr>
        <sz val="10"/>
        <rFont val="宋体"/>
        <charset val="134"/>
      </rPr>
      <t>分</t>
    </r>
  </si>
  <si>
    <t>18/23</t>
  </si>
  <si>
    <t>23/35</t>
  </si>
  <si>
    <t>杨培山</t>
  </si>
  <si>
    <t>美丽中国行12.54分</t>
  </si>
  <si>
    <t>39/60</t>
  </si>
  <si>
    <t>20/31</t>
  </si>
  <si>
    <t>王旺洋</t>
  </si>
  <si>
    <t>美丽中国行14分</t>
  </si>
  <si>
    <t>40/60</t>
  </si>
  <si>
    <t>21/31</t>
  </si>
  <si>
    <t>朱子祥</t>
  </si>
  <si>
    <t>19/23</t>
  </si>
  <si>
    <t>24/35</t>
  </si>
  <si>
    <t>赵俊康</t>
  </si>
  <si>
    <t>25/27</t>
  </si>
  <si>
    <t>王海</t>
  </si>
  <si>
    <t>美丽中国行13.2分</t>
  </si>
  <si>
    <t>41/60</t>
  </si>
  <si>
    <t>22/31</t>
  </si>
  <si>
    <t>纪雅炜</t>
  </si>
  <si>
    <r>
      <rPr>
        <sz val="10"/>
        <rFont val="宋体"/>
        <charset val="134"/>
      </rPr>
      <t>数模竞赛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</si>
  <si>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6/12</t>
  </si>
  <si>
    <t>25/35</t>
  </si>
  <si>
    <t>贲进飞</t>
  </si>
  <si>
    <t>26/27</t>
  </si>
  <si>
    <t>郑吉星</t>
  </si>
  <si>
    <t>学术会议2次-4分缺席政治学习1次-5分</t>
  </si>
  <si>
    <t>42/60</t>
  </si>
  <si>
    <t>23/31</t>
  </si>
  <si>
    <t>齐新磊</t>
  </si>
  <si>
    <t>20/23</t>
  </si>
  <si>
    <t>26/35</t>
  </si>
  <si>
    <t>王越凡</t>
  </si>
  <si>
    <t>邹宇航</t>
  </si>
  <si>
    <t>27/27</t>
  </si>
  <si>
    <t>尤俊杰</t>
  </si>
  <si>
    <t>美丽中国行13.06分</t>
  </si>
  <si>
    <t>43/60</t>
  </si>
  <si>
    <t>24/31</t>
  </si>
  <si>
    <t>黄林丹</t>
  </si>
  <si>
    <t>7/12</t>
  </si>
  <si>
    <t>28/35</t>
  </si>
  <si>
    <t>吴银辉</t>
  </si>
  <si>
    <t>朱铖佳</t>
  </si>
  <si>
    <t>44/60</t>
  </si>
  <si>
    <t>25/31</t>
  </si>
  <si>
    <t>帅立</t>
  </si>
  <si>
    <t>动力工程</t>
  </si>
  <si>
    <t>9/12</t>
  </si>
  <si>
    <t>30/35</t>
  </si>
  <si>
    <t>詹子康</t>
  </si>
  <si>
    <t>朱辉</t>
  </si>
  <si>
    <t>庄世宁</t>
  </si>
  <si>
    <t>牛若朴</t>
  </si>
  <si>
    <t>基础分60；
学术会议6次+4分；
缺席政治学习2次-10分</t>
  </si>
  <si>
    <t>45/60</t>
  </si>
  <si>
    <t>20/29</t>
  </si>
  <si>
    <t>掌楷峰</t>
  </si>
  <si>
    <t>46/60</t>
  </si>
  <si>
    <t>26/31</t>
  </si>
  <si>
    <t>裴斐</t>
  </si>
  <si>
    <t>22/23</t>
  </si>
  <si>
    <t>34/35</t>
  </si>
  <si>
    <t>祝姜江</t>
  </si>
  <si>
    <t>林丰愉</t>
  </si>
  <si>
    <t>美丽中国行+14.2，数学建模+6.25</t>
  </si>
  <si>
    <t>47/60</t>
  </si>
  <si>
    <t>21/29</t>
  </si>
  <si>
    <t>蔡载杰</t>
  </si>
  <si>
    <t>基础分60；
学术会议1次-6分；
缺席政治学习1次-5分</t>
  </si>
  <si>
    <t>48/60</t>
  </si>
  <si>
    <t>22/29</t>
  </si>
  <si>
    <t>汤璋一</t>
  </si>
  <si>
    <t>49/60</t>
  </si>
  <si>
    <t>27/31</t>
  </si>
  <si>
    <t>王强</t>
  </si>
  <si>
    <t>50/60</t>
  </si>
  <si>
    <t>28/31</t>
  </si>
  <si>
    <t>夏邦鹏</t>
  </si>
  <si>
    <t>51/60</t>
  </si>
  <si>
    <t>29/31</t>
  </si>
  <si>
    <t>陆伟</t>
  </si>
  <si>
    <t>美丽中国行+15.54</t>
  </si>
  <si>
    <t>52/60</t>
  </si>
  <si>
    <t>23/29</t>
  </si>
  <si>
    <t>潘正荣</t>
  </si>
  <si>
    <t>55/60</t>
  </si>
  <si>
    <t>24/29</t>
  </si>
  <si>
    <t>汪洋</t>
  </si>
  <si>
    <t>学术会议0次-8分缺席政治学习1次-5分</t>
  </si>
  <si>
    <t>53/60</t>
  </si>
  <si>
    <t>30/31</t>
  </si>
  <si>
    <t>张骥成</t>
  </si>
  <si>
    <t>54/60</t>
  </si>
  <si>
    <t>31/31</t>
  </si>
  <si>
    <t>李涵阳</t>
  </si>
  <si>
    <t>56/60</t>
  </si>
  <si>
    <t>25/29</t>
  </si>
  <si>
    <t>路永杰</t>
  </si>
  <si>
    <t>基础分60；
学术会议3次－2分；
缺席政治学习5次-25分</t>
  </si>
  <si>
    <t>57/60</t>
  </si>
  <si>
    <t>26/29</t>
  </si>
  <si>
    <t>邱梦然</t>
  </si>
  <si>
    <t>基础分60；
学术会议0次-8分；
缺席政治学习4次-20分</t>
  </si>
  <si>
    <t>58/60</t>
  </si>
  <si>
    <t>27/29</t>
  </si>
  <si>
    <t>解文杰</t>
  </si>
  <si>
    <t>基础分60；
学术会议0次-8分；
缺席政治学习5次-25分</t>
  </si>
  <si>
    <t>59/60</t>
  </si>
  <si>
    <t>28/29</t>
  </si>
  <si>
    <t>钱涛</t>
  </si>
  <si>
    <t>60/60</t>
  </si>
  <si>
    <t>29/29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</si>
</sst>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34">
    <font>
      <sz val="11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20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'Times New Roman'"/>
      <charset val="134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10" fontId="6" fillId="0" borderId="9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7" fillId="0" borderId="9" xfId="0" applyNumberFormat="1" applyFont="1" applyBorder="1" applyAlignment="1">
      <alignment horizontal="center" vertical="center" wrapText="1"/>
    </xf>
    <xf numFmtId="10" fontId="7" fillId="0" borderId="10" xfId="0" applyNumberFormat="1" applyFont="1" applyBorder="1" applyAlignment="1">
      <alignment horizontal="center" vertical="center" wrapText="1"/>
    </xf>
    <xf numFmtId="10" fontId="8" fillId="0" borderId="12" xfId="0" applyNumberFormat="1" applyFont="1" applyBorder="1" applyAlignment="1">
      <alignment horizontal="center" vertical="center" wrapText="1"/>
    </xf>
    <xf numFmtId="10" fontId="8" fillId="0" borderId="13" xfId="0" applyNumberFormat="1" applyFont="1" applyBorder="1" applyAlignment="1">
      <alignment horizontal="center" vertical="center" wrapText="1"/>
    </xf>
    <xf numFmtId="10" fontId="8" fillId="0" borderId="10" xfId="0" applyNumberFormat="1" applyFont="1" applyBorder="1" applyAlignment="1">
      <alignment horizontal="center" vertical="center" wrapText="1"/>
    </xf>
    <xf numFmtId="10" fontId="8" fillId="0" borderId="11" xfId="0" applyNumberFormat="1" applyFont="1" applyBorder="1" applyAlignment="1">
      <alignment horizontal="center" vertical="center" wrapText="1"/>
    </xf>
    <xf numFmtId="10" fontId="8" fillId="0" borderId="9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0" fontId="5" fillId="0" borderId="10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13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6"/>
  <sheetViews>
    <sheetView tabSelected="1" zoomScale="85" zoomScaleNormal="85" workbookViewId="0">
      <selection activeCell="A4" sqref="$A4:$XFD126"/>
    </sheetView>
  </sheetViews>
  <sheetFormatPr defaultColWidth="8.88333333333333" defaultRowHeight="13.5"/>
  <cols>
    <col min="1" max="1" width="5" customWidth="1"/>
    <col min="2" max="2" width="7.10833333333333" customWidth="1"/>
    <col min="3" max="3" width="10.8833333333333" customWidth="1"/>
    <col min="4" max="4" width="8.525" customWidth="1"/>
    <col min="5" max="6" width="6.55833333333333" style="1" customWidth="1"/>
    <col min="7" max="7" width="24.2583333333333" style="1" customWidth="1"/>
    <col min="8" max="9" width="6.55833333333333" style="1" customWidth="1"/>
    <col min="10" max="10" width="8.33333333333333" style="1" customWidth="1"/>
    <col min="11" max="11" width="7.66666666666667" style="1" customWidth="1"/>
    <col min="12" max="12" width="81.6666666666667" style="1" customWidth="1"/>
    <col min="13" max="13" width="5.66666666666667" style="1" customWidth="1"/>
    <col min="14" max="14" width="34.1083333333333" style="1" customWidth="1"/>
    <col min="15" max="15" width="5.66666666666667" style="1" customWidth="1"/>
    <col min="16" max="16" width="5.88333333333333" style="1" customWidth="1"/>
    <col min="17" max="17" width="53.4416666666667" style="1" customWidth="1"/>
    <col min="18" max="18" width="14.2166666666667" style="2" customWidth="1"/>
    <col min="19" max="19" width="7.44166666666667" customWidth="1"/>
    <col min="20" max="20" width="7.33333333333333" customWidth="1"/>
    <col min="21" max="21" width="14.1083333333333" customWidth="1"/>
    <col min="22" max="22" width="6.66666666666667" customWidth="1"/>
    <col min="23" max="23" width="5.66666666666667" customWidth="1"/>
  </cols>
  <sheetData>
    <row r="1" ht="42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4"/>
      <c r="T1" s="4"/>
    </row>
    <row r="2" ht="42" customHeight="1" spans="1:20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/>
      <c r="G2" s="11"/>
      <c r="H2" s="12"/>
      <c r="I2" s="13" t="s">
        <v>6</v>
      </c>
      <c r="J2" s="14"/>
      <c r="K2" s="14"/>
      <c r="L2" s="14"/>
      <c r="M2" s="14"/>
      <c r="N2" s="14"/>
      <c r="O2" s="15"/>
      <c r="P2" s="16" t="s">
        <v>7</v>
      </c>
      <c r="Q2" s="12"/>
      <c r="R2" s="17" t="s">
        <v>8</v>
      </c>
      <c r="S2" s="18" t="s">
        <v>9</v>
      </c>
      <c r="T2" s="18" t="s">
        <v>10</v>
      </c>
    </row>
    <row r="3" ht="66" customHeight="1" spans="1:20">
      <c r="A3" s="19"/>
      <c r="B3" s="20"/>
      <c r="C3" s="21"/>
      <c r="D3" s="22"/>
      <c r="E3" s="23" t="s">
        <v>11</v>
      </c>
      <c r="F3" s="24" t="s">
        <v>12</v>
      </c>
      <c r="G3" s="24" t="s">
        <v>13</v>
      </c>
      <c r="H3" s="25" t="s">
        <v>14</v>
      </c>
      <c r="I3" s="26" t="s">
        <v>15</v>
      </c>
      <c r="J3" s="27" t="s">
        <v>16</v>
      </c>
      <c r="K3" s="27" t="s">
        <v>17</v>
      </c>
      <c r="L3" s="27" t="s">
        <v>16</v>
      </c>
      <c r="M3" s="27" t="s">
        <v>18</v>
      </c>
      <c r="N3" s="27" t="s">
        <v>16</v>
      </c>
      <c r="O3" s="28" t="s">
        <v>19</v>
      </c>
      <c r="P3" s="29" t="s">
        <v>20</v>
      </c>
      <c r="Q3" s="25" t="s">
        <v>16</v>
      </c>
      <c r="R3" s="30"/>
      <c r="S3" s="31"/>
      <c r="T3" s="31"/>
    </row>
    <row r="4" ht="52" customHeight="1" spans="1:20">
      <c r="A4" s="32">
        <v>1</v>
      </c>
      <c r="B4" s="33" t="s">
        <v>21</v>
      </c>
      <c r="C4" s="33">
        <v>8240310278</v>
      </c>
      <c r="D4" s="34" t="s">
        <v>22</v>
      </c>
      <c r="E4" s="35">
        <v>60</v>
      </c>
      <c r="F4" s="36">
        <v>-2</v>
      </c>
      <c r="G4" s="37" t="s">
        <v>23</v>
      </c>
      <c r="H4" s="38">
        <v>85.2941176470588</v>
      </c>
      <c r="I4" s="36" t="s">
        <v>24</v>
      </c>
      <c r="J4" s="37" t="s">
        <v>24</v>
      </c>
      <c r="K4" s="39">
        <v>100</v>
      </c>
      <c r="L4" s="37" t="s">
        <v>25</v>
      </c>
      <c r="M4" s="39">
        <v>100</v>
      </c>
      <c r="N4" s="37" t="s">
        <v>26</v>
      </c>
      <c r="O4" s="40">
        <v>100</v>
      </c>
      <c r="P4" s="32">
        <v>66.0222804718218</v>
      </c>
      <c r="Q4" s="41" t="s">
        <v>27</v>
      </c>
      <c r="R4" s="42">
        <v>97.565819905944</v>
      </c>
      <c r="S4" s="43" t="s">
        <v>28</v>
      </c>
      <c r="T4" s="43" t="s">
        <v>28</v>
      </c>
    </row>
    <row r="5" customFormat="1" ht="52" customHeight="1" spans="1:20">
      <c r="A5" s="32">
        <v>2</v>
      </c>
      <c r="B5" s="33" t="s">
        <v>29</v>
      </c>
      <c r="C5" s="33">
        <v>8240310332</v>
      </c>
      <c r="D5" s="34" t="s">
        <v>30</v>
      </c>
      <c r="E5" s="35">
        <v>60</v>
      </c>
      <c r="F5" s="36">
        <v>4</v>
      </c>
      <c r="G5" s="37" t="s">
        <v>31</v>
      </c>
      <c r="H5" s="38">
        <f>(E5+F5)/75*100</f>
        <v>85.3333333333333</v>
      </c>
      <c r="I5" s="36"/>
      <c r="J5" s="37"/>
      <c r="K5" s="39">
        <f>150/150*100</f>
        <v>100</v>
      </c>
      <c r="L5" s="37" t="s">
        <v>32</v>
      </c>
      <c r="M5" s="39"/>
      <c r="N5" s="37"/>
      <c r="O5" s="40">
        <f>0.8*K5+0.2*M5</f>
        <v>80</v>
      </c>
      <c r="P5" s="32">
        <f>75.54/116.585*100</f>
        <v>64.7939271775958</v>
      </c>
      <c r="Q5" s="41" t="s">
        <v>33</v>
      </c>
      <c r="R5" s="42">
        <f>0.05*H5+0.9*O5+0.05*P5</f>
        <v>79.5063630255464</v>
      </c>
      <c r="S5" s="43" t="s">
        <v>34</v>
      </c>
      <c r="T5" s="43" t="s">
        <v>35</v>
      </c>
    </row>
    <row r="6" customFormat="1" ht="52" customHeight="1" spans="1:20">
      <c r="A6" s="32">
        <v>3</v>
      </c>
      <c r="B6" s="33" t="s">
        <v>36</v>
      </c>
      <c r="C6" s="33">
        <v>3240300260</v>
      </c>
      <c r="D6" s="34" t="s">
        <v>37</v>
      </c>
      <c r="E6" s="35">
        <v>60</v>
      </c>
      <c r="F6" s="36"/>
      <c r="G6" s="37"/>
      <c r="H6" s="38">
        <v>81.08</v>
      </c>
      <c r="I6" s="36"/>
      <c r="J6" s="37"/>
      <c r="K6" s="39">
        <v>100</v>
      </c>
      <c r="L6" s="37" t="s">
        <v>38</v>
      </c>
      <c r="M6" s="39"/>
      <c r="N6" s="37"/>
      <c r="O6" s="40">
        <v>80</v>
      </c>
      <c r="P6" s="32">
        <v>13.98</v>
      </c>
      <c r="Q6" s="41" t="s">
        <v>39</v>
      </c>
      <c r="R6" s="42">
        <v>76.753</v>
      </c>
      <c r="S6" s="43" t="s">
        <v>40</v>
      </c>
      <c r="T6" s="43" t="s">
        <v>41</v>
      </c>
    </row>
    <row r="7" customFormat="1" ht="52" customHeight="1" spans="1:20">
      <c r="A7" s="32">
        <v>4</v>
      </c>
      <c r="B7" s="33" t="s">
        <v>42</v>
      </c>
      <c r="C7" s="33">
        <v>8240310285</v>
      </c>
      <c r="D7" s="34" t="s">
        <v>22</v>
      </c>
      <c r="E7" s="35">
        <v>60</v>
      </c>
      <c r="F7" s="36">
        <v>-6</v>
      </c>
      <c r="G7" s="37" t="s">
        <v>43</v>
      </c>
      <c r="H7" s="38">
        <v>79.4117647058823</v>
      </c>
      <c r="I7" s="36" t="s">
        <v>24</v>
      </c>
      <c r="J7" s="37" t="s">
        <v>24</v>
      </c>
      <c r="K7" s="39">
        <v>75</v>
      </c>
      <c r="L7" s="37" t="s">
        <v>44</v>
      </c>
      <c r="M7" s="39">
        <v>40</v>
      </c>
      <c r="N7" s="37" t="s">
        <v>45</v>
      </c>
      <c r="O7" s="40">
        <v>68</v>
      </c>
      <c r="P7" s="32">
        <v>0</v>
      </c>
      <c r="Q7" s="41" t="s">
        <v>24</v>
      </c>
      <c r="R7" s="42">
        <v>65.1705882352941</v>
      </c>
      <c r="S7" s="43" t="s">
        <v>46</v>
      </c>
      <c r="T7" s="43" t="s">
        <v>46</v>
      </c>
    </row>
    <row r="8" customFormat="1" ht="52" customHeight="1" spans="1:20">
      <c r="A8" s="32">
        <v>5</v>
      </c>
      <c r="B8" s="33" t="s">
        <v>47</v>
      </c>
      <c r="C8" s="33">
        <v>3240300251</v>
      </c>
      <c r="D8" s="34" t="s">
        <v>37</v>
      </c>
      <c r="E8" s="35">
        <v>60</v>
      </c>
      <c r="F8" s="36">
        <v>6</v>
      </c>
      <c r="G8" s="37" t="s">
        <v>48</v>
      </c>
      <c r="H8" s="38">
        <v>89.19</v>
      </c>
      <c r="I8" s="36"/>
      <c r="J8" s="37"/>
      <c r="K8" s="39">
        <v>75</v>
      </c>
      <c r="L8" s="37" t="s">
        <v>49</v>
      </c>
      <c r="M8" s="39"/>
      <c r="N8" s="37"/>
      <c r="O8" s="40">
        <v>60</v>
      </c>
      <c r="P8" s="32">
        <v>79.37</v>
      </c>
      <c r="Q8" s="41" t="s">
        <v>50</v>
      </c>
      <c r="R8" s="42">
        <v>62.428</v>
      </c>
      <c r="S8" s="43" t="s">
        <v>51</v>
      </c>
      <c r="T8" s="43" t="s">
        <v>52</v>
      </c>
    </row>
    <row r="9" customFormat="1" ht="52" customHeight="1" spans="1:20">
      <c r="A9" s="32">
        <v>6</v>
      </c>
      <c r="B9" s="33" t="s">
        <v>53</v>
      </c>
      <c r="C9" s="33">
        <v>3240300239</v>
      </c>
      <c r="D9" s="34" t="s">
        <v>37</v>
      </c>
      <c r="E9" s="35">
        <v>60</v>
      </c>
      <c r="F9" s="36">
        <v>14</v>
      </c>
      <c r="G9" s="37" t="s">
        <v>54</v>
      </c>
      <c r="H9" s="38">
        <v>100</v>
      </c>
      <c r="I9" s="36"/>
      <c r="J9" s="37"/>
      <c r="K9" s="39">
        <v>50</v>
      </c>
      <c r="L9" s="37" t="s">
        <v>55</v>
      </c>
      <c r="M9" s="39">
        <v>100</v>
      </c>
      <c r="N9" s="37" t="s">
        <v>56</v>
      </c>
      <c r="O9" s="40">
        <v>60</v>
      </c>
      <c r="P9" s="32">
        <v>24.13</v>
      </c>
      <c r="Q9" s="41" t="s">
        <v>57</v>
      </c>
      <c r="R9" s="42">
        <v>60.2065</v>
      </c>
      <c r="S9" s="43" t="s">
        <v>58</v>
      </c>
      <c r="T9" s="43" t="s">
        <v>59</v>
      </c>
    </row>
    <row r="10" customFormat="1" ht="52" customHeight="1" spans="1:20">
      <c r="A10" s="32">
        <v>7</v>
      </c>
      <c r="B10" s="33" t="s">
        <v>60</v>
      </c>
      <c r="C10" s="33">
        <v>3240300252</v>
      </c>
      <c r="D10" s="34" t="s">
        <v>37</v>
      </c>
      <c r="E10" s="35">
        <v>60</v>
      </c>
      <c r="F10" s="36"/>
      <c r="G10" s="37"/>
      <c r="H10" s="38">
        <v>81.08</v>
      </c>
      <c r="I10" s="36"/>
      <c r="J10" s="37"/>
      <c r="K10" s="39">
        <v>75</v>
      </c>
      <c r="L10" s="37" t="s">
        <v>61</v>
      </c>
      <c r="M10" s="39"/>
      <c r="N10" s="37"/>
      <c r="O10" s="40">
        <v>60</v>
      </c>
      <c r="P10" s="32">
        <v>15.52</v>
      </c>
      <c r="Q10" s="41" t="s">
        <v>62</v>
      </c>
      <c r="R10" s="42">
        <v>58.83</v>
      </c>
      <c r="S10" s="43" t="s">
        <v>63</v>
      </c>
      <c r="T10" s="43" t="s">
        <v>64</v>
      </c>
    </row>
    <row r="11" customFormat="1" ht="52" customHeight="1" spans="1:20">
      <c r="A11" s="32">
        <v>8</v>
      </c>
      <c r="B11" s="33" t="s">
        <v>65</v>
      </c>
      <c r="C11" s="33">
        <v>8240310283</v>
      </c>
      <c r="D11" s="34" t="s">
        <v>22</v>
      </c>
      <c r="E11" s="35">
        <v>60</v>
      </c>
      <c r="F11" s="36">
        <v>2</v>
      </c>
      <c r="G11" s="37" t="s">
        <v>66</v>
      </c>
      <c r="H11" s="38">
        <v>91.1764705882353</v>
      </c>
      <c r="I11" s="36" t="s">
        <v>24</v>
      </c>
      <c r="J11" s="37" t="s">
        <v>24</v>
      </c>
      <c r="K11" s="39">
        <v>60</v>
      </c>
      <c r="L11" s="37" t="s">
        <v>67</v>
      </c>
      <c r="M11" s="39">
        <v>0</v>
      </c>
      <c r="N11" s="37" t="s">
        <v>24</v>
      </c>
      <c r="O11" s="40">
        <v>48</v>
      </c>
      <c r="P11" s="32">
        <v>15.3560506771516</v>
      </c>
      <c r="Q11" s="41" t="s">
        <v>68</v>
      </c>
      <c r="R11" s="42">
        <v>48.5266260632693</v>
      </c>
      <c r="S11" s="43" t="s">
        <v>69</v>
      </c>
      <c r="T11" s="43" t="s">
        <v>69</v>
      </c>
    </row>
    <row r="12" customFormat="1" ht="52" customHeight="1" spans="1:20">
      <c r="A12" s="32">
        <v>9</v>
      </c>
      <c r="B12" s="33" t="s">
        <v>70</v>
      </c>
      <c r="C12" s="33">
        <v>8240310356</v>
      </c>
      <c r="D12" s="34" t="s">
        <v>30</v>
      </c>
      <c r="E12" s="35">
        <v>60</v>
      </c>
      <c r="F12" s="36">
        <v>-2</v>
      </c>
      <c r="G12" s="37" t="s">
        <v>71</v>
      </c>
      <c r="H12" s="38">
        <f t="shared" ref="H12:H21" si="0">E12+F12</f>
        <v>58</v>
      </c>
      <c r="I12" s="36"/>
      <c r="J12" s="37"/>
      <c r="K12" s="39">
        <v>75</v>
      </c>
      <c r="L12" s="37" t="s">
        <v>72</v>
      </c>
      <c r="M12" s="39"/>
      <c r="N12" s="37"/>
      <c r="O12" s="40"/>
      <c r="P12" s="32">
        <v>15.54</v>
      </c>
      <c r="Q12" s="41" t="s">
        <v>73</v>
      </c>
      <c r="R12" s="42">
        <f t="shared" ref="R12:R21" si="1">H12/75*100*0.05+(K12/150*100*0.8+M12/37.5*100*0.2)*0.9+P12/116.585*100*0.05</f>
        <v>40.5331331932353</v>
      </c>
      <c r="S12" s="43" t="s">
        <v>74</v>
      </c>
      <c r="T12" s="43" t="s">
        <v>75</v>
      </c>
    </row>
    <row r="13" customFormat="1" ht="52" customHeight="1" spans="1:20">
      <c r="A13" s="32">
        <v>10</v>
      </c>
      <c r="B13" s="33" t="s">
        <v>76</v>
      </c>
      <c r="C13" s="33">
        <v>8240310286</v>
      </c>
      <c r="D13" s="34" t="s">
        <v>22</v>
      </c>
      <c r="E13" s="35">
        <v>60</v>
      </c>
      <c r="F13" s="36">
        <v>-2</v>
      </c>
      <c r="G13" s="37" t="s">
        <v>23</v>
      </c>
      <c r="H13" s="38">
        <v>85.2941176470588</v>
      </c>
      <c r="I13" s="36" t="s">
        <v>24</v>
      </c>
      <c r="J13" s="37" t="s">
        <v>24</v>
      </c>
      <c r="K13" s="39">
        <v>40</v>
      </c>
      <c r="L13" s="37" t="s">
        <v>77</v>
      </c>
      <c r="M13" s="39">
        <v>40</v>
      </c>
      <c r="N13" s="37" t="s">
        <v>45</v>
      </c>
      <c r="O13" s="40">
        <v>40</v>
      </c>
      <c r="P13" s="32">
        <v>0</v>
      </c>
      <c r="Q13" s="41" t="s">
        <v>24</v>
      </c>
      <c r="R13" s="42">
        <v>40.2647058823529</v>
      </c>
      <c r="S13" s="43" t="s">
        <v>78</v>
      </c>
      <c r="T13" s="43" t="s">
        <v>78</v>
      </c>
    </row>
    <row r="14" customFormat="1" ht="52" customHeight="1" spans="1:20">
      <c r="A14" s="32">
        <v>11</v>
      </c>
      <c r="B14" s="33" t="s">
        <v>79</v>
      </c>
      <c r="C14" s="33">
        <v>8240310346</v>
      </c>
      <c r="D14" s="34" t="s">
        <v>30</v>
      </c>
      <c r="E14" s="35">
        <v>60</v>
      </c>
      <c r="F14" s="36">
        <v>-4</v>
      </c>
      <c r="G14" s="37" t="s">
        <v>80</v>
      </c>
      <c r="H14" s="38">
        <f t="shared" si="0"/>
        <v>56</v>
      </c>
      <c r="I14" s="36"/>
      <c r="J14" s="37"/>
      <c r="K14" s="39">
        <v>75</v>
      </c>
      <c r="L14" s="37" t="s">
        <v>81</v>
      </c>
      <c r="M14" s="39"/>
      <c r="N14" s="37"/>
      <c r="O14" s="40"/>
      <c r="P14" s="32"/>
      <c r="Q14" s="41"/>
      <c r="R14" s="42">
        <f t="shared" si="1"/>
        <v>39.7333333333333</v>
      </c>
      <c r="S14" s="43" t="s">
        <v>82</v>
      </c>
      <c r="T14" s="43" t="s">
        <v>83</v>
      </c>
    </row>
    <row r="15" customFormat="1" ht="52" customHeight="1" spans="1:20">
      <c r="A15" s="32">
        <v>12</v>
      </c>
      <c r="B15" s="33" t="s">
        <v>84</v>
      </c>
      <c r="C15" s="33">
        <v>8240310311</v>
      </c>
      <c r="D15" s="34" t="s">
        <v>30</v>
      </c>
      <c r="E15" s="35">
        <v>60</v>
      </c>
      <c r="F15" s="36">
        <v>-10</v>
      </c>
      <c r="G15" s="37" t="s">
        <v>85</v>
      </c>
      <c r="H15" s="38">
        <f>(E15+F15)/75*100</f>
        <v>66.6666666666667</v>
      </c>
      <c r="I15" s="36"/>
      <c r="J15" s="37"/>
      <c r="K15" s="39">
        <f>50/150*100</f>
        <v>33.3333333333333</v>
      </c>
      <c r="L15" s="37" t="s">
        <v>86</v>
      </c>
      <c r="M15" s="39">
        <f>15/37.5*100</f>
        <v>40</v>
      </c>
      <c r="N15" s="37" t="s">
        <v>87</v>
      </c>
      <c r="O15" s="40">
        <f>0.8*K15+0.2*M15</f>
        <v>34.6666666666667</v>
      </c>
      <c r="P15" s="32">
        <f>21.3/116.585*100</f>
        <v>18.2699318094094</v>
      </c>
      <c r="Q15" s="41" t="s">
        <v>88</v>
      </c>
      <c r="R15" s="42">
        <f>0.05*H15+0.9*O15+0.05*P15</f>
        <v>35.4468299238038</v>
      </c>
      <c r="S15" s="43" t="s">
        <v>89</v>
      </c>
      <c r="T15" s="43" t="s">
        <v>90</v>
      </c>
    </row>
    <row r="16" customFormat="1" ht="52" customHeight="1" spans="1:20">
      <c r="A16" s="32">
        <v>13</v>
      </c>
      <c r="B16" s="33" t="s">
        <v>91</v>
      </c>
      <c r="C16" s="33">
        <v>8240310349</v>
      </c>
      <c r="D16" s="34" t="s">
        <v>30</v>
      </c>
      <c r="E16" s="35">
        <v>60</v>
      </c>
      <c r="F16" s="36">
        <v>-4</v>
      </c>
      <c r="G16" s="37" t="s">
        <v>80</v>
      </c>
      <c r="H16" s="38">
        <f t="shared" si="0"/>
        <v>56</v>
      </c>
      <c r="I16" s="36"/>
      <c r="J16" s="37"/>
      <c r="K16" s="39">
        <v>60</v>
      </c>
      <c r="L16" s="37" t="s">
        <v>92</v>
      </c>
      <c r="M16" s="39"/>
      <c r="N16" s="37"/>
      <c r="O16" s="40"/>
      <c r="P16" s="32">
        <v>15.2</v>
      </c>
      <c r="Q16" s="41" t="s">
        <v>93</v>
      </c>
      <c r="R16" s="42">
        <f t="shared" si="1"/>
        <v>33.1852182241855</v>
      </c>
      <c r="S16" s="43" t="s">
        <v>94</v>
      </c>
      <c r="T16" s="43" t="s">
        <v>95</v>
      </c>
    </row>
    <row r="17" customFormat="1" ht="52" customHeight="1" spans="1:20">
      <c r="A17" s="32">
        <v>14</v>
      </c>
      <c r="B17" s="33" t="s">
        <v>96</v>
      </c>
      <c r="C17" s="33">
        <v>8240310364</v>
      </c>
      <c r="D17" s="34" t="s">
        <v>30</v>
      </c>
      <c r="E17" s="35">
        <v>60</v>
      </c>
      <c r="F17" s="36">
        <v>-4</v>
      </c>
      <c r="G17" s="37" t="s">
        <v>80</v>
      </c>
      <c r="H17" s="38">
        <f t="shared" si="0"/>
        <v>56</v>
      </c>
      <c r="I17" s="36"/>
      <c r="J17" s="37"/>
      <c r="K17" s="39">
        <v>60</v>
      </c>
      <c r="L17" s="37" t="s">
        <v>97</v>
      </c>
      <c r="M17" s="39"/>
      <c r="N17" s="37"/>
      <c r="O17" s="40"/>
      <c r="P17" s="32">
        <v>10</v>
      </c>
      <c r="Q17" s="41" t="s">
        <v>98</v>
      </c>
      <c r="R17" s="42">
        <f t="shared" si="1"/>
        <v>32.9622049720519</v>
      </c>
      <c r="S17" s="43" t="s">
        <v>99</v>
      </c>
      <c r="T17" s="43" t="s">
        <v>100</v>
      </c>
    </row>
    <row r="18" customFormat="1" ht="52" customHeight="1" spans="1:20">
      <c r="A18" s="32">
        <v>15</v>
      </c>
      <c r="B18" s="33" t="s">
        <v>101</v>
      </c>
      <c r="C18" s="33">
        <v>8240310351</v>
      </c>
      <c r="D18" s="34" t="s">
        <v>30</v>
      </c>
      <c r="E18" s="35">
        <v>60</v>
      </c>
      <c r="F18" s="36">
        <v>-4</v>
      </c>
      <c r="G18" s="37" t="s">
        <v>80</v>
      </c>
      <c r="H18" s="38">
        <f t="shared" si="0"/>
        <v>56</v>
      </c>
      <c r="I18" s="36"/>
      <c r="J18" s="37"/>
      <c r="K18" s="39">
        <v>60</v>
      </c>
      <c r="L18" s="37" t="s">
        <v>102</v>
      </c>
      <c r="M18" s="39"/>
      <c r="N18" s="37"/>
      <c r="O18" s="40"/>
      <c r="P18" s="32">
        <v>8.125</v>
      </c>
      <c r="Q18" s="41" t="s">
        <v>103</v>
      </c>
      <c r="R18" s="42">
        <f t="shared" si="1"/>
        <v>32.8817915397921</v>
      </c>
      <c r="S18" s="43" t="s">
        <v>104</v>
      </c>
      <c r="T18" s="43" t="s">
        <v>105</v>
      </c>
    </row>
    <row r="19" customFormat="1" ht="52" customHeight="1" spans="1:20">
      <c r="A19" s="32">
        <v>16</v>
      </c>
      <c r="B19" s="33" t="s">
        <v>106</v>
      </c>
      <c r="C19" s="33">
        <v>8240310357</v>
      </c>
      <c r="D19" s="34" t="s">
        <v>30</v>
      </c>
      <c r="E19" s="35">
        <v>60</v>
      </c>
      <c r="F19" s="36">
        <v>15</v>
      </c>
      <c r="G19" s="37" t="s">
        <v>107</v>
      </c>
      <c r="H19" s="38">
        <f t="shared" si="0"/>
        <v>75</v>
      </c>
      <c r="I19" s="36"/>
      <c r="J19" s="37"/>
      <c r="K19" s="39">
        <v>45</v>
      </c>
      <c r="L19" s="37" t="s">
        <v>108</v>
      </c>
      <c r="M19" s="39"/>
      <c r="N19" s="37"/>
      <c r="O19" s="40"/>
      <c r="P19" s="32">
        <v>102.76</v>
      </c>
      <c r="Q19" s="41" t="s">
        <v>109</v>
      </c>
      <c r="R19" s="42">
        <f t="shared" si="1"/>
        <v>31.0070849594716</v>
      </c>
      <c r="S19" s="43" t="s">
        <v>110</v>
      </c>
      <c r="T19" s="43" t="s">
        <v>111</v>
      </c>
    </row>
    <row r="20" customFormat="1" ht="52" customHeight="1" spans="1:20">
      <c r="A20" s="32">
        <v>17</v>
      </c>
      <c r="B20" s="33" t="s">
        <v>112</v>
      </c>
      <c r="C20" s="33">
        <v>8240310345</v>
      </c>
      <c r="D20" s="34" t="s">
        <v>30</v>
      </c>
      <c r="E20" s="35">
        <v>60</v>
      </c>
      <c r="F20" s="36">
        <v>-6</v>
      </c>
      <c r="G20" s="37" t="s">
        <v>113</v>
      </c>
      <c r="H20" s="38">
        <f t="shared" si="0"/>
        <v>54</v>
      </c>
      <c r="I20" s="36"/>
      <c r="J20" s="37"/>
      <c r="K20" s="39">
        <v>50</v>
      </c>
      <c r="L20" s="37" t="s">
        <v>114</v>
      </c>
      <c r="M20" s="39"/>
      <c r="N20" s="37"/>
      <c r="O20" s="40"/>
      <c r="P20" s="32">
        <v>54.2</v>
      </c>
      <c r="Q20" s="41" t="s">
        <v>115</v>
      </c>
      <c r="R20" s="42">
        <f t="shared" si="1"/>
        <v>29.9244842818544</v>
      </c>
      <c r="S20" s="43" t="s">
        <v>116</v>
      </c>
      <c r="T20" s="43" t="s">
        <v>117</v>
      </c>
    </row>
    <row r="21" customFormat="1" ht="52" customHeight="1" spans="1:20">
      <c r="A21" s="32">
        <v>18</v>
      </c>
      <c r="B21" s="33" t="s">
        <v>118</v>
      </c>
      <c r="C21" s="33">
        <v>8240310361</v>
      </c>
      <c r="D21" s="34" t="s">
        <v>30</v>
      </c>
      <c r="E21" s="35">
        <v>60</v>
      </c>
      <c r="F21" s="36">
        <v>-1</v>
      </c>
      <c r="G21" s="37" t="s">
        <v>119</v>
      </c>
      <c r="H21" s="38">
        <f t="shared" si="0"/>
        <v>59</v>
      </c>
      <c r="I21" s="36"/>
      <c r="J21" s="37"/>
      <c r="K21" s="39">
        <v>50</v>
      </c>
      <c r="L21" s="37" t="s">
        <v>114</v>
      </c>
      <c r="M21" s="39"/>
      <c r="N21" s="37"/>
      <c r="O21" s="40"/>
      <c r="P21" s="32"/>
      <c r="Q21" s="41"/>
      <c r="R21" s="42">
        <f t="shared" si="1"/>
        <v>27.9333333333333</v>
      </c>
      <c r="S21" s="43" t="s">
        <v>120</v>
      </c>
      <c r="T21" s="43" t="s">
        <v>121</v>
      </c>
    </row>
    <row r="22" customFormat="1" ht="52" customHeight="1" spans="1:20">
      <c r="A22" s="32">
        <v>19</v>
      </c>
      <c r="B22" s="33" t="s">
        <v>122</v>
      </c>
      <c r="C22" s="33">
        <v>3240300244</v>
      </c>
      <c r="D22" s="34" t="s">
        <v>37</v>
      </c>
      <c r="E22" s="35">
        <v>60</v>
      </c>
      <c r="F22" s="36">
        <v>2</v>
      </c>
      <c r="G22" s="37" t="s">
        <v>123</v>
      </c>
      <c r="H22" s="38">
        <v>83.78</v>
      </c>
      <c r="I22" s="36"/>
      <c r="J22" s="37"/>
      <c r="K22" s="39">
        <v>25</v>
      </c>
      <c r="L22" s="37" t="s">
        <v>124</v>
      </c>
      <c r="M22" s="39"/>
      <c r="N22" s="37"/>
      <c r="O22" s="40">
        <v>20</v>
      </c>
      <c r="P22" s="32">
        <v>38</v>
      </c>
      <c r="Q22" s="41" t="s">
        <v>125</v>
      </c>
      <c r="R22" s="42">
        <v>24.089</v>
      </c>
      <c r="S22" s="43" t="s">
        <v>126</v>
      </c>
      <c r="T22" s="43" t="s">
        <v>127</v>
      </c>
    </row>
    <row r="23" customFormat="1" ht="52" customHeight="1" spans="1:20">
      <c r="A23" s="32">
        <v>20</v>
      </c>
      <c r="B23" s="33" t="s">
        <v>128</v>
      </c>
      <c r="C23" s="33">
        <v>8240310292</v>
      </c>
      <c r="D23" s="34" t="s">
        <v>22</v>
      </c>
      <c r="E23" s="35">
        <v>60</v>
      </c>
      <c r="F23" s="36">
        <v>0</v>
      </c>
      <c r="G23" s="37" t="s">
        <v>129</v>
      </c>
      <c r="H23" s="38">
        <v>88.2352941176471</v>
      </c>
      <c r="I23" s="36" t="s">
        <v>24</v>
      </c>
      <c r="J23" s="37" t="s">
        <v>24</v>
      </c>
      <c r="K23" s="39">
        <v>25</v>
      </c>
      <c r="L23" s="37" t="s">
        <v>130</v>
      </c>
      <c r="M23" s="39">
        <v>0</v>
      </c>
      <c r="N23" s="37" t="s">
        <v>24</v>
      </c>
      <c r="O23" s="40">
        <v>20</v>
      </c>
      <c r="P23" s="32">
        <v>7.5087374399301</v>
      </c>
      <c r="Q23" s="41" t="s">
        <v>131</v>
      </c>
      <c r="R23" s="42">
        <v>22.7872015778789</v>
      </c>
      <c r="S23" s="43" t="s">
        <v>132</v>
      </c>
      <c r="T23" s="43" t="s">
        <v>132</v>
      </c>
    </row>
    <row r="24" customFormat="1" ht="52" customHeight="1" spans="1:20">
      <c r="A24" s="32">
        <v>21</v>
      </c>
      <c r="B24" s="33" t="s">
        <v>133</v>
      </c>
      <c r="C24" s="33">
        <v>3240300254</v>
      </c>
      <c r="D24" s="34" t="s">
        <v>37</v>
      </c>
      <c r="E24" s="35">
        <v>60</v>
      </c>
      <c r="F24" s="36"/>
      <c r="G24" s="37"/>
      <c r="H24" s="38">
        <v>81.08</v>
      </c>
      <c r="I24" s="36"/>
      <c r="J24" s="37"/>
      <c r="K24" s="39">
        <v>25</v>
      </c>
      <c r="L24" s="37" t="s">
        <v>124</v>
      </c>
      <c r="M24" s="39"/>
      <c r="N24" s="37"/>
      <c r="O24" s="40">
        <v>20</v>
      </c>
      <c r="P24" s="32">
        <v>13.93</v>
      </c>
      <c r="Q24" s="41" t="s">
        <v>134</v>
      </c>
      <c r="R24" s="42">
        <v>22.7505</v>
      </c>
      <c r="S24" s="43" t="s">
        <v>135</v>
      </c>
      <c r="T24" s="43" t="s">
        <v>136</v>
      </c>
    </row>
    <row r="25" customFormat="1" ht="52" customHeight="1" spans="1:20">
      <c r="A25" s="32">
        <v>26</v>
      </c>
      <c r="B25" s="33" t="s">
        <v>137</v>
      </c>
      <c r="C25" s="33">
        <v>8240310310</v>
      </c>
      <c r="D25" s="34" t="s">
        <v>30</v>
      </c>
      <c r="E25" s="35">
        <v>60</v>
      </c>
      <c r="F25" s="36">
        <v>0</v>
      </c>
      <c r="G25" s="37" t="s">
        <v>138</v>
      </c>
      <c r="H25" s="38">
        <f>(E25+F25)/75*100</f>
        <v>80</v>
      </c>
      <c r="I25" s="36"/>
      <c r="J25" s="37"/>
      <c r="K25" s="39">
        <f>33.33/150*100</f>
        <v>22.22</v>
      </c>
      <c r="L25" s="37" t="s">
        <v>139</v>
      </c>
      <c r="M25" s="39">
        <f>1.667/37.5*100</f>
        <v>4.44533333333333</v>
      </c>
      <c r="N25" s="37" t="s">
        <v>140</v>
      </c>
      <c r="O25" s="40">
        <f>0.8*K25+0.2*M25</f>
        <v>18.6650666666667</v>
      </c>
      <c r="P25" s="32">
        <v>34.31</v>
      </c>
      <c r="Q25" s="41" t="s">
        <v>141</v>
      </c>
      <c r="R25" s="42">
        <f>0.05*H25+0.9*O25+0.05*P25</f>
        <v>22.51406</v>
      </c>
      <c r="S25" s="43" t="s">
        <v>142</v>
      </c>
      <c r="T25" s="43" t="s">
        <v>143</v>
      </c>
    </row>
    <row r="26" customFormat="1" ht="52" customHeight="1" spans="1:20">
      <c r="A26" s="32">
        <v>22</v>
      </c>
      <c r="B26" s="33" t="s">
        <v>144</v>
      </c>
      <c r="C26" s="33">
        <v>8240310287</v>
      </c>
      <c r="D26" s="34" t="s">
        <v>22</v>
      </c>
      <c r="E26" s="35">
        <v>60</v>
      </c>
      <c r="F26" s="36">
        <v>-6</v>
      </c>
      <c r="G26" s="37" t="s">
        <v>145</v>
      </c>
      <c r="H26" s="38">
        <v>79.4117647058823</v>
      </c>
      <c r="I26" s="36" t="s">
        <v>24</v>
      </c>
      <c r="J26" s="37" t="s">
        <v>24</v>
      </c>
      <c r="K26" s="39">
        <v>0</v>
      </c>
      <c r="L26" s="37" t="s">
        <v>24</v>
      </c>
      <c r="M26" s="39">
        <v>100</v>
      </c>
      <c r="N26" s="37" t="s">
        <v>146</v>
      </c>
      <c r="O26" s="40">
        <v>20</v>
      </c>
      <c r="P26" s="32">
        <v>5.4608999563128</v>
      </c>
      <c r="Q26" s="41" t="s">
        <v>147</v>
      </c>
      <c r="R26" s="42">
        <v>22.2436332331098</v>
      </c>
      <c r="S26" s="43" t="s">
        <v>148</v>
      </c>
      <c r="T26" s="43" t="s">
        <v>148</v>
      </c>
    </row>
    <row r="27" customFormat="1" ht="52" customHeight="1" spans="1:20">
      <c r="A27" s="32">
        <v>23</v>
      </c>
      <c r="B27" s="33" t="s">
        <v>149</v>
      </c>
      <c r="C27" s="33">
        <v>8240310295</v>
      </c>
      <c r="D27" s="34" t="s">
        <v>22</v>
      </c>
      <c r="E27" s="35">
        <v>60</v>
      </c>
      <c r="F27" s="36">
        <v>-8</v>
      </c>
      <c r="G27" s="37" t="s">
        <v>150</v>
      </c>
      <c r="H27" s="38">
        <v>76.4705882352941</v>
      </c>
      <c r="I27" s="36" t="s">
        <v>24</v>
      </c>
      <c r="J27" s="37" t="s">
        <v>24</v>
      </c>
      <c r="K27" s="39">
        <v>20</v>
      </c>
      <c r="L27" s="37" t="s">
        <v>151</v>
      </c>
      <c r="M27" s="39">
        <v>0</v>
      </c>
      <c r="N27" s="37" t="s">
        <v>24</v>
      </c>
      <c r="O27" s="40">
        <v>16</v>
      </c>
      <c r="P27" s="32">
        <v>76.4525993883792</v>
      </c>
      <c r="Q27" s="41" t="s">
        <v>152</v>
      </c>
      <c r="R27" s="42">
        <v>22.0461593811837</v>
      </c>
      <c r="S27" s="43" t="s">
        <v>153</v>
      </c>
      <c r="T27" s="43" t="s">
        <v>153</v>
      </c>
    </row>
    <row r="28" customFormat="1" ht="52" customHeight="1" spans="1:20">
      <c r="A28" s="32">
        <v>24</v>
      </c>
      <c r="B28" s="33" t="s">
        <v>154</v>
      </c>
      <c r="C28" s="33">
        <v>8240310322</v>
      </c>
      <c r="D28" s="34" t="s">
        <v>30</v>
      </c>
      <c r="E28" s="35">
        <v>60</v>
      </c>
      <c r="F28" s="36">
        <v>-21</v>
      </c>
      <c r="G28" s="37" t="s">
        <v>155</v>
      </c>
      <c r="H28" s="38">
        <f>(E28+F28)/75*100</f>
        <v>52</v>
      </c>
      <c r="I28" s="36"/>
      <c r="J28" s="37"/>
      <c r="K28" s="39"/>
      <c r="L28" s="37"/>
      <c r="M28" s="39">
        <f>37.5/37.5*100</f>
        <v>100</v>
      </c>
      <c r="N28" s="37" t="s">
        <v>156</v>
      </c>
      <c r="O28" s="40">
        <f>0.8*K28+0.2*M28</f>
        <v>20</v>
      </c>
      <c r="P28" s="32">
        <f>13.06/116.585*100</f>
        <v>11.202127203328</v>
      </c>
      <c r="Q28" s="41" t="s">
        <v>157</v>
      </c>
      <c r="R28" s="42">
        <f>0.05*H28+0.9*O28+0.05*P28</f>
        <v>21.1601063601664</v>
      </c>
      <c r="S28" s="43" t="s">
        <v>158</v>
      </c>
      <c r="T28" s="43" t="s">
        <v>159</v>
      </c>
    </row>
    <row r="29" customFormat="1" ht="52" customHeight="1" spans="1:20">
      <c r="A29" s="32">
        <v>25</v>
      </c>
      <c r="B29" s="33" t="s">
        <v>160</v>
      </c>
      <c r="C29" s="33">
        <v>8240310337</v>
      </c>
      <c r="D29" s="34" t="s">
        <v>30</v>
      </c>
      <c r="E29" s="35">
        <v>60</v>
      </c>
      <c r="F29" s="36">
        <v>2</v>
      </c>
      <c r="G29" s="37" t="s">
        <v>161</v>
      </c>
      <c r="H29" s="38">
        <f>E29+F29</f>
        <v>62</v>
      </c>
      <c r="I29" s="36"/>
      <c r="J29" s="37"/>
      <c r="K29" s="39">
        <v>35</v>
      </c>
      <c r="L29" s="37" t="s">
        <v>162</v>
      </c>
      <c r="M29" s="39"/>
      <c r="N29" s="37"/>
      <c r="O29" s="40"/>
      <c r="P29" s="32"/>
      <c r="Q29" s="41"/>
      <c r="R29" s="42">
        <f>H29/75*100*0.05+(K29/150*100*0.8+M29/37.5*100*0.2)*0.9+P29/116.585*100*0.05</f>
        <v>20.9333333333333</v>
      </c>
      <c r="S29" s="43" t="s">
        <v>163</v>
      </c>
      <c r="T29" s="43" t="s">
        <v>164</v>
      </c>
    </row>
    <row r="30" customFormat="1" ht="52" customHeight="1" spans="1:20">
      <c r="A30" s="32">
        <v>27</v>
      </c>
      <c r="B30" s="33" t="s">
        <v>165</v>
      </c>
      <c r="C30" s="33">
        <v>3240300236</v>
      </c>
      <c r="D30" s="34" t="s">
        <v>37</v>
      </c>
      <c r="E30" s="35">
        <v>60</v>
      </c>
      <c r="F30" s="36">
        <v>-6</v>
      </c>
      <c r="G30" s="37" t="s">
        <v>166</v>
      </c>
      <c r="H30" s="38">
        <v>72.97</v>
      </c>
      <c r="I30" s="36"/>
      <c r="J30" s="37"/>
      <c r="K30" s="39">
        <v>16.7</v>
      </c>
      <c r="L30" s="37" t="s">
        <v>167</v>
      </c>
      <c r="M30" s="39"/>
      <c r="N30" s="37"/>
      <c r="O30" s="40">
        <v>13.36</v>
      </c>
      <c r="P30" s="32">
        <v>79.04</v>
      </c>
      <c r="Q30" s="41" t="s">
        <v>168</v>
      </c>
      <c r="R30" s="42">
        <v>19.6245</v>
      </c>
      <c r="S30" s="43" t="s">
        <v>169</v>
      </c>
      <c r="T30" s="43" t="s">
        <v>170</v>
      </c>
    </row>
    <row r="31" customFormat="1" ht="52" customHeight="1" spans="1:20">
      <c r="A31" s="32">
        <v>28</v>
      </c>
      <c r="B31" s="33" t="s">
        <v>171</v>
      </c>
      <c r="C31" s="33">
        <v>8240310342</v>
      </c>
      <c r="D31" s="34" t="s">
        <v>30</v>
      </c>
      <c r="E31" s="35">
        <v>60</v>
      </c>
      <c r="F31" s="36">
        <v>0</v>
      </c>
      <c r="G31" s="37" t="s">
        <v>172</v>
      </c>
      <c r="H31" s="38">
        <f>E31+F31</f>
        <v>60</v>
      </c>
      <c r="I31" s="36"/>
      <c r="J31" s="37"/>
      <c r="K31" s="39"/>
      <c r="L31" s="37"/>
      <c r="M31" s="39">
        <v>25</v>
      </c>
      <c r="N31" s="37" t="s">
        <v>173</v>
      </c>
      <c r="O31" s="40"/>
      <c r="P31" s="32">
        <v>70</v>
      </c>
      <c r="Q31" s="41" t="s">
        <v>174</v>
      </c>
      <c r="R31" s="42">
        <f>H31/75*100*0.05+(K31/150*100*0.8+M31/37.5*100*0.2)*0.9+P31/116.585*100*0.05</f>
        <v>19.0021014710297</v>
      </c>
      <c r="S31" s="43" t="s">
        <v>175</v>
      </c>
      <c r="T31" s="43" t="s">
        <v>176</v>
      </c>
    </row>
    <row r="32" customFormat="1" ht="52" customHeight="1" spans="1:20">
      <c r="A32" s="32">
        <v>29</v>
      </c>
      <c r="B32" s="33" t="s">
        <v>177</v>
      </c>
      <c r="C32" s="33">
        <v>8240310303</v>
      </c>
      <c r="D32" s="34" t="s">
        <v>22</v>
      </c>
      <c r="E32" s="35">
        <v>60</v>
      </c>
      <c r="F32" s="36">
        <v>-4</v>
      </c>
      <c r="G32" s="37" t="s">
        <v>178</v>
      </c>
      <c r="H32" s="38">
        <v>82.3529411764706</v>
      </c>
      <c r="I32" s="36"/>
      <c r="J32" s="37"/>
      <c r="K32" s="39">
        <v>10</v>
      </c>
      <c r="L32" s="37" t="s">
        <v>179</v>
      </c>
      <c r="M32" s="39">
        <v>40</v>
      </c>
      <c r="N32" s="37" t="s">
        <v>180</v>
      </c>
      <c r="O32" s="40">
        <v>16</v>
      </c>
      <c r="P32" s="32">
        <v>0</v>
      </c>
      <c r="Q32" s="41" t="s">
        <v>24</v>
      </c>
      <c r="R32" s="42">
        <v>18.5176470588235</v>
      </c>
      <c r="S32" s="43" t="s">
        <v>181</v>
      </c>
      <c r="T32" s="43" t="s">
        <v>181</v>
      </c>
    </row>
    <row r="33" customFormat="1" ht="52" customHeight="1" spans="1:20">
      <c r="A33" s="32">
        <v>30</v>
      </c>
      <c r="B33" s="33" t="s">
        <v>182</v>
      </c>
      <c r="C33" s="33">
        <v>8240310293</v>
      </c>
      <c r="D33" s="34" t="s">
        <v>22</v>
      </c>
      <c r="E33" s="35">
        <v>60</v>
      </c>
      <c r="F33" s="36">
        <v>-6</v>
      </c>
      <c r="G33" s="37" t="s">
        <v>145</v>
      </c>
      <c r="H33" s="38">
        <v>79.4117647058823</v>
      </c>
      <c r="I33" s="36" t="s">
        <v>24</v>
      </c>
      <c r="J33" s="37" t="s">
        <v>24</v>
      </c>
      <c r="K33" s="39">
        <v>20</v>
      </c>
      <c r="L33" s="37" t="s">
        <v>183</v>
      </c>
      <c r="M33" s="39">
        <v>0</v>
      </c>
      <c r="N33" s="37" t="s">
        <v>24</v>
      </c>
      <c r="O33" s="40">
        <v>16</v>
      </c>
      <c r="P33" s="32">
        <v>0</v>
      </c>
      <c r="Q33" s="41" t="s">
        <v>24</v>
      </c>
      <c r="R33" s="42">
        <v>18.3705882352941</v>
      </c>
      <c r="S33" s="43" t="s">
        <v>184</v>
      </c>
      <c r="T33" s="43" t="s">
        <v>184</v>
      </c>
    </row>
    <row r="34" customFormat="1" ht="52" customHeight="1" spans="1:20">
      <c r="A34" s="32">
        <v>31</v>
      </c>
      <c r="B34" s="33" t="s">
        <v>185</v>
      </c>
      <c r="C34" s="33">
        <v>3240300256</v>
      </c>
      <c r="D34" s="34" t="s">
        <v>37</v>
      </c>
      <c r="E34" s="35">
        <v>60</v>
      </c>
      <c r="F34" s="36">
        <v>-8</v>
      </c>
      <c r="G34" s="37" t="s">
        <v>186</v>
      </c>
      <c r="H34" s="38">
        <v>70.27</v>
      </c>
      <c r="I34" s="36"/>
      <c r="J34" s="37"/>
      <c r="K34" s="39">
        <v>20</v>
      </c>
      <c r="L34" s="37" t="s">
        <v>187</v>
      </c>
      <c r="M34" s="39"/>
      <c r="N34" s="37"/>
      <c r="O34" s="40">
        <v>16</v>
      </c>
      <c r="P34" s="32"/>
      <c r="Q34" s="41"/>
      <c r="R34" s="42">
        <v>17.9135</v>
      </c>
      <c r="S34" s="43" t="s">
        <v>188</v>
      </c>
      <c r="T34" s="43" t="s">
        <v>189</v>
      </c>
    </row>
    <row r="35" customFormat="1" ht="52" customHeight="1" spans="1:20">
      <c r="A35" s="32">
        <v>32</v>
      </c>
      <c r="B35" s="33" t="s">
        <v>190</v>
      </c>
      <c r="C35" s="33">
        <v>8240310308</v>
      </c>
      <c r="D35" s="34" t="s">
        <v>30</v>
      </c>
      <c r="E35" s="35">
        <v>60</v>
      </c>
      <c r="F35" s="36">
        <v>2</v>
      </c>
      <c r="G35" s="37" t="s">
        <v>191</v>
      </c>
      <c r="H35" s="38">
        <f t="shared" ref="H35:H40" si="2">(E35+F35)/75*100</f>
        <v>82.6666666666667</v>
      </c>
      <c r="I35" s="36"/>
      <c r="J35" s="37"/>
      <c r="K35" s="39"/>
      <c r="L35" s="37"/>
      <c r="M35" s="39">
        <f>26.667/37.5*100</f>
        <v>71.112</v>
      </c>
      <c r="N35" s="37" t="s">
        <v>192</v>
      </c>
      <c r="O35" s="40">
        <f t="shared" ref="O35:O40" si="3">0.8*K35+0.2*M35</f>
        <v>14.2224</v>
      </c>
      <c r="P35" s="32">
        <f>8.75/116.585*100</f>
        <v>7.5052536775743</v>
      </c>
      <c r="Q35" s="41" t="s">
        <v>193</v>
      </c>
      <c r="R35" s="42">
        <f t="shared" ref="R35:R40" si="4">0.05*H35+0.9*O35+0.05*P35</f>
        <v>17.3087560172121</v>
      </c>
      <c r="S35" s="43" t="s">
        <v>194</v>
      </c>
      <c r="T35" s="43" t="s">
        <v>195</v>
      </c>
    </row>
    <row r="36" customFormat="1" ht="52" customHeight="1" spans="1:20">
      <c r="A36" s="32">
        <v>33</v>
      </c>
      <c r="B36" s="33" t="s">
        <v>196</v>
      </c>
      <c r="C36" s="33">
        <v>8240310294</v>
      </c>
      <c r="D36" s="34" t="s">
        <v>22</v>
      </c>
      <c r="E36" s="35">
        <v>60</v>
      </c>
      <c r="F36" s="36">
        <v>0</v>
      </c>
      <c r="G36" s="37" t="s">
        <v>129</v>
      </c>
      <c r="H36" s="38">
        <v>88.2352941176471</v>
      </c>
      <c r="I36" s="36" t="s">
        <v>24</v>
      </c>
      <c r="J36" s="37" t="s">
        <v>24</v>
      </c>
      <c r="K36" s="39">
        <v>0</v>
      </c>
      <c r="L36" s="37" t="s">
        <v>24</v>
      </c>
      <c r="M36" s="39">
        <v>60</v>
      </c>
      <c r="N36" s="37" t="s">
        <v>197</v>
      </c>
      <c r="O36" s="40">
        <v>12</v>
      </c>
      <c r="P36" s="32">
        <v>22.3350808213194</v>
      </c>
      <c r="Q36" s="41" t="s">
        <v>198</v>
      </c>
      <c r="R36" s="42">
        <v>16.3285187469483</v>
      </c>
      <c r="S36" s="43" t="s">
        <v>199</v>
      </c>
      <c r="T36" s="43" t="s">
        <v>199</v>
      </c>
    </row>
    <row r="37" customFormat="1" ht="52" customHeight="1" spans="1:20">
      <c r="A37" s="32">
        <v>34</v>
      </c>
      <c r="B37" s="33" t="s">
        <v>200</v>
      </c>
      <c r="C37" s="33">
        <v>3240300248</v>
      </c>
      <c r="D37" s="34" t="s">
        <v>37</v>
      </c>
      <c r="E37" s="35">
        <v>60</v>
      </c>
      <c r="F37" s="36">
        <v>2</v>
      </c>
      <c r="G37" s="37" t="s">
        <v>123</v>
      </c>
      <c r="H37" s="38">
        <v>83.78</v>
      </c>
      <c r="I37" s="36"/>
      <c r="J37" s="37"/>
      <c r="K37" s="39">
        <v>16.7</v>
      </c>
      <c r="L37" s="37" t="s">
        <v>201</v>
      </c>
      <c r="M37" s="39"/>
      <c r="N37" s="37"/>
      <c r="O37" s="40">
        <v>13.36</v>
      </c>
      <c r="P37" s="32"/>
      <c r="Q37" s="41"/>
      <c r="R37" s="42">
        <v>16.213</v>
      </c>
      <c r="S37" s="43" t="s">
        <v>202</v>
      </c>
      <c r="T37" s="43" t="s">
        <v>203</v>
      </c>
    </row>
    <row r="38" customFormat="1" ht="52" customHeight="1" spans="1:20">
      <c r="A38" s="32">
        <v>35</v>
      </c>
      <c r="B38" s="33" t="s">
        <v>204</v>
      </c>
      <c r="C38" s="33">
        <v>3240300237</v>
      </c>
      <c r="D38" s="34" t="s">
        <v>37</v>
      </c>
      <c r="E38" s="35">
        <v>60</v>
      </c>
      <c r="F38" s="36">
        <v>2</v>
      </c>
      <c r="G38" s="37" t="s">
        <v>123</v>
      </c>
      <c r="H38" s="38">
        <v>83.78</v>
      </c>
      <c r="I38" s="36"/>
      <c r="J38" s="37"/>
      <c r="K38" s="39">
        <v>10</v>
      </c>
      <c r="L38" s="37" t="s">
        <v>205</v>
      </c>
      <c r="M38" s="39">
        <v>22.64</v>
      </c>
      <c r="N38" s="37" t="s">
        <v>206</v>
      </c>
      <c r="O38" s="40">
        <v>12.528</v>
      </c>
      <c r="P38" s="32">
        <v>4.75</v>
      </c>
      <c r="Q38" s="41" t="s">
        <v>207</v>
      </c>
      <c r="R38" s="42">
        <v>15.7017</v>
      </c>
      <c r="S38" s="43" t="s">
        <v>208</v>
      </c>
      <c r="T38" s="43" t="s">
        <v>209</v>
      </c>
    </row>
    <row r="39" customFormat="1" ht="52" customHeight="1" spans="1:20">
      <c r="A39" s="32">
        <v>36</v>
      </c>
      <c r="B39" s="33" t="s">
        <v>210</v>
      </c>
      <c r="C39" s="33">
        <v>8240310334</v>
      </c>
      <c r="D39" s="34" t="s">
        <v>30</v>
      </c>
      <c r="E39" s="35">
        <v>60</v>
      </c>
      <c r="F39" s="36">
        <v>8</v>
      </c>
      <c r="G39" s="37" t="s">
        <v>211</v>
      </c>
      <c r="H39" s="38">
        <f t="shared" si="2"/>
        <v>90.6666666666667</v>
      </c>
      <c r="I39" s="36"/>
      <c r="J39" s="37"/>
      <c r="K39" s="39">
        <f>16.66/150*100</f>
        <v>11.1066666666667</v>
      </c>
      <c r="L39" s="37" t="s">
        <v>212</v>
      </c>
      <c r="M39" s="39"/>
      <c r="N39" s="37"/>
      <c r="O39" s="40">
        <f t="shared" si="3"/>
        <v>8.88533333333333</v>
      </c>
      <c r="P39" s="32">
        <f>64/116.585*100</f>
        <v>54.895569755972</v>
      </c>
      <c r="Q39" s="41" t="s">
        <v>213</v>
      </c>
      <c r="R39" s="42">
        <f t="shared" si="4"/>
        <v>15.2749118211319</v>
      </c>
      <c r="S39" s="43" t="s">
        <v>214</v>
      </c>
      <c r="T39" s="43" t="s">
        <v>215</v>
      </c>
    </row>
    <row r="40" customFormat="1" ht="52" customHeight="1" spans="1:20">
      <c r="A40" s="32">
        <v>37</v>
      </c>
      <c r="B40" s="33" t="s">
        <v>216</v>
      </c>
      <c r="C40" s="33">
        <v>8240310307</v>
      </c>
      <c r="D40" s="34" t="s">
        <v>30</v>
      </c>
      <c r="E40" s="35">
        <v>60</v>
      </c>
      <c r="F40" s="36">
        <v>-23</v>
      </c>
      <c r="G40" s="37" t="s">
        <v>217</v>
      </c>
      <c r="H40" s="38">
        <f t="shared" si="2"/>
        <v>49.3333333333333</v>
      </c>
      <c r="I40" s="36"/>
      <c r="J40" s="37"/>
      <c r="K40" s="39"/>
      <c r="L40" s="37"/>
      <c r="M40" s="39">
        <f>26.667/37.5*100</f>
        <v>71.112</v>
      </c>
      <c r="N40" s="37" t="s">
        <v>218</v>
      </c>
      <c r="O40" s="40">
        <f t="shared" si="3"/>
        <v>14.2224</v>
      </c>
      <c r="P40" s="32"/>
      <c r="Q40" s="41"/>
      <c r="R40" s="42">
        <f t="shared" si="4"/>
        <v>15.2668266666667</v>
      </c>
      <c r="S40" s="43" t="s">
        <v>219</v>
      </c>
      <c r="T40" s="43" t="s">
        <v>220</v>
      </c>
    </row>
    <row r="41" customFormat="1" ht="52" customHeight="1" spans="1:20">
      <c r="A41" s="32">
        <v>38</v>
      </c>
      <c r="B41" s="33" t="s">
        <v>221</v>
      </c>
      <c r="C41" s="33">
        <v>8240310298</v>
      </c>
      <c r="D41" s="34" t="s">
        <v>22</v>
      </c>
      <c r="E41" s="35">
        <v>60</v>
      </c>
      <c r="F41" s="36">
        <v>-4</v>
      </c>
      <c r="G41" s="37" t="s">
        <v>222</v>
      </c>
      <c r="H41" s="38">
        <v>82.3529411764706</v>
      </c>
      <c r="I41" s="36" t="s">
        <v>24</v>
      </c>
      <c r="J41" s="37" t="s">
        <v>24</v>
      </c>
      <c r="K41" s="39">
        <v>0</v>
      </c>
      <c r="L41" s="37" t="s">
        <v>24</v>
      </c>
      <c r="M41" s="39">
        <v>40</v>
      </c>
      <c r="N41" s="37" t="s">
        <v>45</v>
      </c>
      <c r="O41" s="40">
        <v>8</v>
      </c>
      <c r="P41" s="32">
        <v>76.4525993883792</v>
      </c>
      <c r="Q41" s="41" t="s">
        <v>223</v>
      </c>
      <c r="R41" s="42">
        <v>15.1402770282425</v>
      </c>
      <c r="S41" s="43" t="s">
        <v>224</v>
      </c>
      <c r="T41" s="43" t="s">
        <v>224</v>
      </c>
    </row>
    <row r="42" customFormat="1" ht="52" customHeight="1" spans="1:20">
      <c r="A42" s="32">
        <v>39</v>
      </c>
      <c r="B42" s="33" t="s">
        <v>225</v>
      </c>
      <c r="C42" s="33">
        <v>8240310312</v>
      </c>
      <c r="D42" s="34" t="s">
        <v>30</v>
      </c>
      <c r="E42" s="35">
        <v>60</v>
      </c>
      <c r="F42" s="36">
        <v>-16</v>
      </c>
      <c r="G42" s="37" t="s">
        <v>226</v>
      </c>
      <c r="H42" s="38">
        <f t="shared" ref="H42:H46" si="5">(E42+F42)/75*100</f>
        <v>58.6666666666667</v>
      </c>
      <c r="I42" s="36"/>
      <c r="J42" s="37"/>
      <c r="K42" s="39">
        <f>25/150*100</f>
        <v>16.6666666666667</v>
      </c>
      <c r="L42" s="37" t="s">
        <v>227</v>
      </c>
      <c r="M42" s="39"/>
      <c r="N42" s="37"/>
      <c r="O42" s="40">
        <f t="shared" ref="O42:O46" si="6">0.8*K42+0.2*M42</f>
        <v>13.3333333333333</v>
      </c>
      <c r="P42" s="32"/>
      <c r="Q42" s="41"/>
      <c r="R42" s="42">
        <f t="shared" ref="R42:R46" si="7">0.05*H42+0.9*O42+0.05*P42</f>
        <v>14.9333333333333</v>
      </c>
      <c r="S42" s="43" t="s">
        <v>228</v>
      </c>
      <c r="T42" s="43" t="s">
        <v>229</v>
      </c>
    </row>
    <row r="43" customFormat="1" ht="52" customHeight="1" spans="1:20">
      <c r="A43" s="32">
        <v>40</v>
      </c>
      <c r="B43" s="33" t="s">
        <v>230</v>
      </c>
      <c r="C43" s="33">
        <v>8240310289</v>
      </c>
      <c r="D43" s="34" t="s">
        <v>22</v>
      </c>
      <c r="E43" s="35">
        <v>60</v>
      </c>
      <c r="F43" s="36">
        <v>0</v>
      </c>
      <c r="G43" s="37" t="s">
        <v>129</v>
      </c>
      <c r="H43" s="38">
        <v>88.2352941176471</v>
      </c>
      <c r="I43" s="36" t="s">
        <v>24</v>
      </c>
      <c r="J43" s="37" t="s">
        <v>24</v>
      </c>
      <c r="K43" s="39">
        <v>0</v>
      </c>
      <c r="L43" s="37" t="s">
        <v>24</v>
      </c>
      <c r="M43" s="39">
        <v>40</v>
      </c>
      <c r="N43" s="37" t="s">
        <v>45</v>
      </c>
      <c r="O43" s="40">
        <v>8</v>
      </c>
      <c r="P43" s="32">
        <v>65.5307994757536</v>
      </c>
      <c r="Q43" s="41" t="s">
        <v>231</v>
      </c>
      <c r="R43" s="42">
        <v>14.88830467967</v>
      </c>
      <c r="S43" s="43" t="s">
        <v>232</v>
      </c>
      <c r="T43" s="43" t="s">
        <v>232</v>
      </c>
    </row>
    <row r="44" customFormat="1" ht="52" customHeight="1" spans="1:20">
      <c r="A44" s="32">
        <v>41</v>
      </c>
      <c r="B44" s="33" t="s">
        <v>233</v>
      </c>
      <c r="C44" s="33">
        <v>8240310359</v>
      </c>
      <c r="D44" s="34" t="s">
        <v>30</v>
      </c>
      <c r="E44" s="35">
        <v>60</v>
      </c>
      <c r="F44" s="36">
        <v>0</v>
      </c>
      <c r="G44" s="37" t="s">
        <v>172</v>
      </c>
      <c r="H44" s="38">
        <f>E44+F44</f>
        <v>60</v>
      </c>
      <c r="I44" s="36"/>
      <c r="J44" s="37"/>
      <c r="K44" s="39">
        <v>15</v>
      </c>
      <c r="L44" s="37" t="s">
        <v>234</v>
      </c>
      <c r="M44" s="39"/>
      <c r="N44" s="37"/>
      <c r="O44" s="40"/>
      <c r="P44" s="32">
        <v>80</v>
      </c>
      <c r="Q44" s="41" t="s">
        <v>235</v>
      </c>
      <c r="R44" s="42">
        <f>H44/75*100*0.05+(K44/150*100*0.8+M44/37.5*100*0.2)*0.9+P44/116.585*100*0.05</f>
        <v>14.6309731097483</v>
      </c>
      <c r="S44" s="43" t="s">
        <v>236</v>
      </c>
      <c r="T44" s="43" t="s">
        <v>237</v>
      </c>
    </row>
    <row r="45" customFormat="1" ht="52" customHeight="1" spans="1:20">
      <c r="A45" s="32">
        <v>42</v>
      </c>
      <c r="B45" s="33" t="s">
        <v>238</v>
      </c>
      <c r="C45" s="33">
        <v>8240310317</v>
      </c>
      <c r="D45" s="34" t="s">
        <v>30</v>
      </c>
      <c r="E45" s="35">
        <v>60</v>
      </c>
      <c r="F45" s="36" t="s">
        <v>239</v>
      </c>
      <c r="G45" s="37" t="s">
        <v>240</v>
      </c>
      <c r="H45" s="38">
        <f t="shared" si="5"/>
        <v>49.3333333333333</v>
      </c>
      <c r="I45" s="36"/>
      <c r="J45" s="37"/>
      <c r="K45" s="39">
        <f>25/150*100</f>
        <v>16.6666666666667</v>
      </c>
      <c r="L45" s="37" t="s">
        <v>241</v>
      </c>
      <c r="M45" s="39"/>
      <c r="N45" s="37"/>
      <c r="O45" s="40">
        <f t="shared" si="6"/>
        <v>13.3333333333333</v>
      </c>
      <c r="P45" s="32"/>
      <c r="Q45" s="41"/>
      <c r="R45" s="42">
        <f t="shared" si="7"/>
        <v>14.4666666666667</v>
      </c>
      <c r="S45" s="43" t="s">
        <v>242</v>
      </c>
      <c r="T45" s="43" t="s">
        <v>243</v>
      </c>
    </row>
    <row r="46" customFormat="1" ht="52" customHeight="1" spans="1:20">
      <c r="A46" s="32">
        <v>43</v>
      </c>
      <c r="B46" s="33" t="s">
        <v>244</v>
      </c>
      <c r="C46" s="33">
        <v>8240310315</v>
      </c>
      <c r="D46" s="34" t="s">
        <v>30</v>
      </c>
      <c r="E46" s="35">
        <v>60</v>
      </c>
      <c r="F46" s="36">
        <v>-1</v>
      </c>
      <c r="G46" s="37" t="s">
        <v>245</v>
      </c>
      <c r="H46" s="38">
        <f t="shared" si="5"/>
        <v>78.6666666666667</v>
      </c>
      <c r="I46" s="36"/>
      <c r="J46" s="37"/>
      <c r="K46" s="39">
        <f>20/150*100</f>
        <v>13.3333333333333</v>
      </c>
      <c r="L46" s="37" t="s">
        <v>246</v>
      </c>
      <c r="M46" s="39"/>
      <c r="N46" s="37"/>
      <c r="O46" s="40">
        <f t="shared" si="6"/>
        <v>10.6666666666667</v>
      </c>
      <c r="P46" s="32">
        <f>13.06/116.585*100</f>
        <v>11.202127203328</v>
      </c>
      <c r="Q46" s="41" t="s">
        <v>157</v>
      </c>
      <c r="R46" s="42">
        <f t="shared" si="7"/>
        <v>14.0934396934997</v>
      </c>
      <c r="S46" s="43" t="s">
        <v>247</v>
      </c>
      <c r="T46" s="43" t="s">
        <v>248</v>
      </c>
    </row>
    <row r="47" customFormat="1" ht="52" customHeight="1" spans="1:20">
      <c r="A47" s="32">
        <v>44</v>
      </c>
      <c r="B47" s="33" t="s">
        <v>249</v>
      </c>
      <c r="C47" s="33">
        <v>8240310297</v>
      </c>
      <c r="D47" s="34" t="s">
        <v>22</v>
      </c>
      <c r="E47" s="35">
        <v>60</v>
      </c>
      <c r="F47" s="36">
        <v>-6</v>
      </c>
      <c r="G47" s="37" t="s">
        <v>145</v>
      </c>
      <c r="H47" s="38">
        <v>79.4117647058823</v>
      </c>
      <c r="I47" s="36" t="s">
        <v>24</v>
      </c>
      <c r="J47" s="37" t="s">
        <v>24</v>
      </c>
      <c r="K47" s="39">
        <v>0</v>
      </c>
      <c r="L47" s="37" t="s">
        <v>24</v>
      </c>
      <c r="M47" s="39">
        <v>37.5</v>
      </c>
      <c r="N47" s="37" t="s">
        <v>250</v>
      </c>
      <c r="O47" s="40">
        <v>7.5</v>
      </c>
      <c r="P47" s="32">
        <v>59.7640891218873</v>
      </c>
      <c r="Q47" s="41" t="s">
        <v>251</v>
      </c>
      <c r="R47" s="42">
        <v>13.7087926913885</v>
      </c>
      <c r="S47" s="43" t="s">
        <v>252</v>
      </c>
      <c r="T47" s="43" t="s">
        <v>252</v>
      </c>
    </row>
    <row r="48" customFormat="1" ht="52" customHeight="1" spans="1:20">
      <c r="A48" s="32">
        <v>45</v>
      </c>
      <c r="B48" s="33" t="s">
        <v>253</v>
      </c>
      <c r="C48" s="33">
        <v>8240310284</v>
      </c>
      <c r="D48" s="34" t="s">
        <v>22</v>
      </c>
      <c r="E48" s="35">
        <v>60</v>
      </c>
      <c r="F48" s="36">
        <v>8</v>
      </c>
      <c r="G48" s="37" t="s">
        <v>254</v>
      </c>
      <c r="H48" s="38">
        <v>100</v>
      </c>
      <c r="I48" s="36" t="s">
        <v>24</v>
      </c>
      <c r="J48" s="37" t="s">
        <v>24</v>
      </c>
      <c r="K48" s="39">
        <v>0</v>
      </c>
      <c r="L48" s="37" t="s">
        <v>24</v>
      </c>
      <c r="M48" s="39">
        <v>40</v>
      </c>
      <c r="N48" s="37" t="s">
        <v>255</v>
      </c>
      <c r="O48" s="40">
        <v>8</v>
      </c>
      <c r="P48" s="32">
        <v>17.474879860201</v>
      </c>
      <c r="Q48" s="41" t="s">
        <v>256</v>
      </c>
      <c r="R48" s="42">
        <v>13.07374399301</v>
      </c>
      <c r="S48" s="43" t="s">
        <v>257</v>
      </c>
      <c r="T48" s="43" t="s">
        <v>257</v>
      </c>
    </row>
    <row r="49" customFormat="1" ht="52" customHeight="1" spans="1:20">
      <c r="A49" s="32">
        <v>46</v>
      </c>
      <c r="B49" s="33" t="s">
        <v>258</v>
      </c>
      <c r="C49" s="33">
        <v>8240310302</v>
      </c>
      <c r="D49" s="34" t="s">
        <v>22</v>
      </c>
      <c r="E49" s="35">
        <v>60</v>
      </c>
      <c r="F49" s="36">
        <v>-6</v>
      </c>
      <c r="G49" s="37" t="s">
        <v>259</v>
      </c>
      <c r="H49" s="38">
        <v>79.4117647058823</v>
      </c>
      <c r="I49" s="36"/>
      <c r="J49" s="37"/>
      <c r="K49" s="39">
        <v>0</v>
      </c>
      <c r="L49" s="37"/>
      <c r="M49" s="39">
        <v>40</v>
      </c>
      <c r="N49" s="37" t="s">
        <v>45</v>
      </c>
      <c r="O49" s="40">
        <v>8</v>
      </c>
      <c r="P49" s="32">
        <v>32.7653997378768</v>
      </c>
      <c r="Q49" s="41" t="s">
        <v>260</v>
      </c>
      <c r="R49" s="42">
        <v>12.808858222188</v>
      </c>
      <c r="S49" s="43" t="s">
        <v>261</v>
      </c>
      <c r="T49" s="43" t="s">
        <v>261</v>
      </c>
    </row>
    <row r="50" customFormat="1" ht="52" customHeight="1" spans="1:20">
      <c r="A50" s="32">
        <v>47</v>
      </c>
      <c r="B50" s="33" t="s">
        <v>262</v>
      </c>
      <c r="C50" s="33">
        <v>8240310318</v>
      </c>
      <c r="D50" s="34" t="s">
        <v>30</v>
      </c>
      <c r="E50" s="35">
        <v>60</v>
      </c>
      <c r="F50" s="36">
        <v>3</v>
      </c>
      <c r="G50" s="37" t="s">
        <v>263</v>
      </c>
      <c r="H50" s="38">
        <f>(E50+F50)/75*100</f>
        <v>84</v>
      </c>
      <c r="I50" s="36"/>
      <c r="J50" s="37"/>
      <c r="K50" s="39"/>
      <c r="L50" s="37"/>
      <c r="M50" s="39">
        <f>10.714/37.5*100</f>
        <v>28.5706666666667</v>
      </c>
      <c r="N50" s="37" t="s">
        <v>264</v>
      </c>
      <c r="O50" s="40">
        <f>0.8*K50+0.2*M50</f>
        <v>5.71413333333333</v>
      </c>
      <c r="P50" s="32">
        <f>73.06/116.585*100</f>
        <v>62.6667238495518</v>
      </c>
      <c r="Q50" s="41" t="s">
        <v>265</v>
      </c>
      <c r="R50" s="42">
        <f>0.05*H50+0.9*O50+0.05*P50</f>
        <v>12.4760561924776</v>
      </c>
      <c r="S50" s="43" t="s">
        <v>266</v>
      </c>
      <c r="T50" s="43" t="s">
        <v>267</v>
      </c>
    </row>
    <row r="51" customFormat="1" ht="52" customHeight="1" spans="1:20">
      <c r="A51" s="32">
        <v>48</v>
      </c>
      <c r="B51" s="33" t="s">
        <v>268</v>
      </c>
      <c r="C51" s="33">
        <v>8240310347</v>
      </c>
      <c r="D51" s="34" t="s">
        <v>30</v>
      </c>
      <c r="E51" s="35">
        <v>60</v>
      </c>
      <c r="F51" s="36">
        <v>-5</v>
      </c>
      <c r="G51" s="37" t="s">
        <v>269</v>
      </c>
      <c r="H51" s="38">
        <f>E51+F51</f>
        <v>55</v>
      </c>
      <c r="I51" s="36"/>
      <c r="J51" s="37"/>
      <c r="K51" s="39">
        <v>16.66</v>
      </c>
      <c r="L51" s="37" t="s">
        <v>270</v>
      </c>
      <c r="M51" s="39"/>
      <c r="N51" s="37"/>
      <c r="O51" s="40"/>
      <c r="P51" s="32"/>
      <c r="Q51" s="41"/>
      <c r="R51" s="42">
        <f>H51/75*100*0.05+(K51/150*100*0.8+M51/37.5*100*0.2)*0.9+P51/116.585*100*0.05</f>
        <v>11.6634666666667</v>
      </c>
      <c r="S51" s="43" t="s">
        <v>271</v>
      </c>
      <c r="T51" s="43" t="s">
        <v>272</v>
      </c>
    </row>
    <row r="52" customFormat="1" ht="52" customHeight="1" spans="1:20">
      <c r="A52" s="32">
        <v>49</v>
      </c>
      <c r="B52" s="33" t="s">
        <v>273</v>
      </c>
      <c r="C52" s="33">
        <v>8240310288</v>
      </c>
      <c r="D52" s="34" t="s">
        <v>22</v>
      </c>
      <c r="E52" s="35">
        <v>60</v>
      </c>
      <c r="F52" s="36">
        <v>0</v>
      </c>
      <c r="G52" s="37" t="s">
        <v>129</v>
      </c>
      <c r="H52" s="38">
        <v>88.2352941176471</v>
      </c>
      <c r="I52" s="36" t="s">
        <v>24</v>
      </c>
      <c r="J52" s="37" t="s">
        <v>24</v>
      </c>
      <c r="K52" s="39">
        <v>0</v>
      </c>
      <c r="L52" s="37" t="s">
        <v>24</v>
      </c>
      <c r="M52" s="39">
        <v>40</v>
      </c>
      <c r="N52" s="37" t="s">
        <v>45</v>
      </c>
      <c r="O52" s="40">
        <v>8</v>
      </c>
      <c r="P52" s="32">
        <v>0</v>
      </c>
      <c r="Q52" s="41" t="s">
        <v>24</v>
      </c>
      <c r="R52" s="42">
        <v>11.6117647058824</v>
      </c>
      <c r="S52" s="43" t="s">
        <v>274</v>
      </c>
      <c r="T52" s="43" t="s">
        <v>274</v>
      </c>
    </row>
    <row r="53" customFormat="1" ht="52" customHeight="1" spans="1:20">
      <c r="A53" s="32">
        <v>50</v>
      </c>
      <c r="B53" s="33" t="s">
        <v>275</v>
      </c>
      <c r="C53" s="33">
        <v>8240310281</v>
      </c>
      <c r="D53" s="34" t="s">
        <v>22</v>
      </c>
      <c r="E53" s="35">
        <v>60</v>
      </c>
      <c r="F53" s="36">
        <v>-8</v>
      </c>
      <c r="G53" s="37" t="s">
        <v>150</v>
      </c>
      <c r="H53" s="38">
        <v>76.4705882352941</v>
      </c>
      <c r="I53" s="36" t="s">
        <v>24</v>
      </c>
      <c r="J53" s="37" t="s">
        <v>24</v>
      </c>
      <c r="K53" s="39">
        <v>0</v>
      </c>
      <c r="L53" s="37" t="s">
        <v>24</v>
      </c>
      <c r="M53" s="39">
        <v>40</v>
      </c>
      <c r="N53" s="37" t="s">
        <v>45</v>
      </c>
      <c r="O53" s="40">
        <v>8</v>
      </c>
      <c r="P53" s="32">
        <v>0</v>
      </c>
      <c r="Q53" s="41" t="s">
        <v>24</v>
      </c>
      <c r="R53" s="42">
        <v>11.0235294117647</v>
      </c>
      <c r="S53" s="43" t="s">
        <v>276</v>
      </c>
      <c r="T53" s="43" t="s">
        <v>276</v>
      </c>
    </row>
    <row r="54" customFormat="1" ht="52" customHeight="1" spans="1:20">
      <c r="A54" s="32">
        <v>51</v>
      </c>
      <c r="B54" s="33" t="s">
        <v>277</v>
      </c>
      <c r="C54" s="33">
        <v>3240300249</v>
      </c>
      <c r="D54" s="34" t="s">
        <v>37</v>
      </c>
      <c r="E54" s="35">
        <v>60</v>
      </c>
      <c r="F54" s="36">
        <v>-6</v>
      </c>
      <c r="G54" s="37" t="s">
        <v>166</v>
      </c>
      <c r="H54" s="38">
        <v>72.97</v>
      </c>
      <c r="I54" s="36"/>
      <c r="J54" s="37"/>
      <c r="K54" s="39">
        <v>10</v>
      </c>
      <c r="L54" s="37" t="s">
        <v>278</v>
      </c>
      <c r="M54" s="39"/>
      <c r="N54" s="37"/>
      <c r="O54" s="40">
        <v>8</v>
      </c>
      <c r="P54" s="32"/>
      <c r="Q54" s="41"/>
      <c r="R54" s="42">
        <v>10.8485</v>
      </c>
      <c r="S54" s="43" t="s">
        <v>279</v>
      </c>
      <c r="T54" s="43" t="s">
        <v>280</v>
      </c>
    </row>
    <row r="55" customFormat="1" ht="52" customHeight="1" spans="1:20">
      <c r="A55" s="32">
        <v>52</v>
      </c>
      <c r="B55" s="33" t="s">
        <v>281</v>
      </c>
      <c r="C55" s="33">
        <v>8240310343</v>
      </c>
      <c r="D55" s="34" t="s">
        <v>30</v>
      </c>
      <c r="E55" s="35">
        <v>60</v>
      </c>
      <c r="F55" s="36">
        <v>-5</v>
      </c>
      <c r="G55" s="37" t="s">
        <v>282</v>
      </c>
      <c r="H55" s="38">
        <f>E55+F55</f>
        <v>55</v>
      </c>
      <c r="I55" s="36"/>
      <c r="J55" s="37"/>
      <c r="K55" s="39">
        <v>13.33</v>
      </c>
      <c r="L55" s="37" t="s">
        <v>283</v>
      </c>
      <c r="M55" s="39"/>
      <c r="N55" s="37"/>
      <c r="O55" s="40"/>
      <c r="P55" s="32">
        <v>13.14</v>
      </c>
      <c r="Q55" s="41" t="s">
        <v>284</v>
      </c>
      <c r="R55" s="42">
        <f>H55/75*100*0.05+(K55/150*100*0.8+M55/37.5*100*0.2)*0.9+P55/116.585*100*0.05</f>
        <v>10.6286039999428</v>
      </c>
      <c r="S55" s="43" t="s">
        <v>285</v>
      </c>
      <c r="T55" s="43" t="s">
        <v>286</v>
      </c>
    </row>
    <row r="56" customFormat="1" ht="52" customHeight="1" spans="1:20">
      <c r="A56" s="32">
        <v>53</v>
      </c>
      <c r="B56" s="33" t="s">
        <v>287</v>
      </c>
      <c r="C56" s="33">
        <v>8240310313</v>
      </c>
      <c r="D56" s="34" t="s">
        <v>30</v>
      </c>
      <c r="E56" s="35">
        <v>60</v>
      </c>
      <c r="F56" s="36">
        <v>-29</v>
      </c>
      <c r="G56" s="37" t="s">
        <v>288</v>
      </c>
      <c r="H56" s="38">
        <f t="shared" ref="H56:H63" si="8">(E56+F56)/75*100</f>
        <v>41.3333333333333</v>
      </c>
      <c r="I56" s="36"/>
      <c r="J56" s="37"/>
      <c r="K56" s="39">
        <f>16.66/150*100</f>
        <v>11.1066666666667</v>
      </c>
      <c r="L56" s="37" t="s">
        <v>289</v>
      </c>
      <c r="M56" s="39"/>
      <c r="N56" s="37"/>
      <c r="O56" s="40">
        <f t="shared" ref="O56:O63" si="9">0.8*K56+0.2*M56</f>
        <v>8.88533333333333</v>
      </c>
      <c r="P56" s="32"/>
      <c r="Q56" s="41"/>
      <c r="R56" s="42">
        <f t="shared" ref="R56:R63" si="10">0.05*H56+0.9*O56+0.05*P56</f>
        <v>10.0634666666667</v>
      </c>
      <c r="S56" s="43" t="s">
        <v>290</v>
      </c>
      <c r="T56" s="43" t="s">
        <v>291</v>
      </c>
    </row>
    <row r="57" customFormat="1" ht="52" customHeight="1" spans="1:20">
      <c r="A57" s="32">
        <v>54</v>
      </c>
      <c r="B57" s="33" t="s">
        <v>292</v>
      </c>
      <c r="C57" s="33">
        <v>8240310291</v>
      </c>
      <c r="D57" s="34" t="s">
        <v>22</v>
      </c>
      <c r="E57" s="35">
        <v>60</v>
      </c>
      <c r="F57" s="36">
        <v>6</v>
      </c>
      <c r="G57" s="37" t="s">
        <v>293</v>
      </c>
      <c r="H57" s="38">
        <v>97.0588235294118</v>
      </c>
      <c r="I57" s="36" t="s">
        <v>24</v>
      </c>
      <c r="J57" s="37" t="s">
        <v>24</v>
      </c>
      <c r="K57" s="39">
        <v>0</v>
      </c>
      <c r="L57" s="37" t="s">
        <v>24</v>
      </c>
      <c r="M57" s="39">
        <v>0</v>
      </c>
      <c r="N57" s="37" t="s">
        <v>24</v>
      </c>
      <c r="O57" s="40">
        <v>0</v>
      </c>
      <c r="P57" s="32">
        <v>100</v>
      </c>
      <c r="Q57" s="41" t="s">
        <v>294</v>
      </c>
      <c r="R57" s="42">
        <v>9.85294117647059</v>
      </c>
      <c r="S57" s="43" t="s">
        <v>295</v>
      </c>
      <c r="T57" s="43" t="s">
        <v>295</v>
      </c>
    </row>
    <row r="58" customFormat="1" ht="52" customHeight="1" spans="1:20">
      <c r="A58" s="32">
        <v>55</v>
      </c>
      <c r="B58" s="33" t="s">
        <v>296</v>
      </c>
      <c r="C58" s="33">
        <v>8240310309</v>
      </c>
      <c r="D58" s="34" t="s">
        <v>30</v>
      </c>
      <c r="E58" s="35">
        <v>60</v>
      </c>
      <c r="F58" s="36">
        <v>-13</v>
      </c>
      <c r="G58" s="37" t="s">
        <v>297</v>
      </c>
      <c r="H58" s="38">
        <f t="shared" si="8"/>
        <v>62.6666666666667</v>
      </c>
      <c r="I58" s="36"/>
      <c r="J58" s="37"/>
      <c r="K58" s="39">
        <f>13.33/150*100</f>
        <v>8.88666666666667</v>
      </c>
      <c r="L58" s="37" t="s">
        <v>298</v>
      </c>
      <c r="M58" s="39"/>
      <c r="N58" s="37"/>
      <c r="O58" s="40">
        <f t="shared" si="9"/>
        <v>7.10933333333333</v>
      </c>
      <c r="P58" s="32"/>
      <c r="Q58" s="41"/>
      <c r="R58" s="42">
        <f t="shared" si="10"/>
        <v>9.53173333333334</v>
      </c>
      <c r="S58" s="43" t="s">
        <v>299</v>
      </c>
      <c r="T58" s="43" t="s">
        <v>300</v>
      </c>
    </row>
    <row r="59" customFormat="1" ht="52" customHeight="1" spans="1:20">
      <c r="A59" s="32">
        <v>56</v>
      </c>
      <c r="B59" s="33" t="s">
        <v>301</v>
      </c>
      <c r="C59" s="33">
        <v>3240300250</v>
      </c>
      <c r="D59" s="34" t="s">
        <v>37</v>
      </c>
      <c r="E59" s="35">
        <v>60</v>
      </c>
      <c r="F59" s="36">
        <v>6</v>
      </c>
      <c r="G59" s="37" t="s">
        <v>302</v>
      </c>
      <c r="H59" s="38">
        <v>89.19</v>
      </c>
      <c r="I59" s="36"/>
      <c r="J59" s="37"/>
      <c r="K59" s="39"/>
      <c r="L59" s="37"/>
      <c r="M59" s="39"/>
      <c r="N59" s="37"/>
      <c r="O59" s="40">
        <v>0</v>
      </c>
      <c r="P59" s="32">
        <v>100</v>
      </c>
      <c r="Q59" s="41" t="s">
        <v>303</v>
      </c>
      <c r="R59" s="42">
        <v>9.4595</v>
      </c>
      <c r="S59" s="43" t="s">
        <v>304</v>
      </c>
      <c r="T59" s="43" t="s">
        <v>305</v>
      </c>
    </row>
    <row r="60" customFormat="1" ht="52" customHeight="1" spans="1:20">
      <c r="A60" s="32">
        <v>57</v>
      </c>
      <c r="B60" s="33" t="s">
        <v>306</v>
      </c>
      <c r="C60" s="33">
        <v>8240310339</v>
      </c>
      <c r="D60" s="34" t="s">
        <v>30</v>
      </c>
      <c r="E60" s="35">
        <v>60</v>
      </c>
      <c r="F60" s="36">
        <v>-11</v>
      </c>
      <c r="G60" s="37" t="s">
        <v>307</v>
      </c>
      <c r="H60" s="38">
        <f>E60+F60</f>
        <v>49</v>
      </c>
      <c r="I60" s="36"/>
      <c r="J60" s="37"/>
      <c r="K60" s="39">
        <v>6.66</v>
      </c>
      <c r="L60" s="37" t="s">
        <v>308</v>
      </c>
      <c r="M60" s="39"/>
      <c r="N60" s="37"/>
      <c r="O60" s="40"/>
      <c r="P60" s="32">
        <v>64.2</v>
      </c>
      <c r="Q60" s="41" t="s">
        <v>309</v>
      </c>
      <c r="R60" s="42">
        <f>H60/75*100*0.05+(K60/150*100*0.8+M60/37.5*100*0.2)*0.9+P60/116.585*100*0.05</f>
        <v>9.21682258723964</v>
      </c>
      <c r="S60" s="43" t="s">
        <v>310</v>
      </c>
      <c r="T60" s="43" t="s">
        <v>311</v>
      </c>
    </row>
    <row r="61" customFormat="1" ht="52" customHeight="1" spans="1:20">
      <c r="A61" s="32">
        <v>58</v>
      </c>
      <c r="B61" s="33" t="s">
        <v>312</v>
      </c>
      <c r="C61" s="33">
        <v>8240310327</v>
      </c>
      <c r="D61" s="34" t="s">
        <v>30</v>
      </c>
      <c r="E61" s="35">
        <v>60</v>
      </c>
      <c r="F61" s="36">
        <v>0</v>
      </c>
      <c r="G61" s="37" t="s">
        <v>313</v>
      </c>
      <c r="H61" s="38">
        <f t="shared" si="8"/>
        <v>80</v>
      </c>
      <c r="I61" s="36"/>
      <c r="J61" s="37"/>
      <c r="K61" s="39"/>
      <c r="L61" s="37"/>
      <c r="M61" s="39"/>
      <c r="N61" s="37"/>
      <c r="O61" s="40">
        <f t="shared" si="9"/>
        <v>0</v>
      </c>
      <c r="P61" s="32">
        <f>116.585/116.585*100</f>
        <v>100</v>
      </c>
      <c r="Q61" s="41" t="s">
        <v>314</v>
      </c>
      <c r="R61" s="42">
        <f t="shared" si="10"/>
        <v>9</v>
      </c>
      <c r="S61" s="43" t="s">
        <v>315</v>
      </c>
      <c r="T61" s="43" t="s">
        <v>316</v>
      </c>
    </row>
    <row r="62" customFormat="1" ht="52" customHeight="1" spans="1:20">
      <c r="A62" s="32">
        <v>59</v>
      </c>
      <c r="B62" s="33" t="s">
        <v>317</v>
      </c>
      <c r="C62" s="33">
        <v>8240310330</v>
      </c>
      <c r="D62" s="34" t="s">
        <v>30</v>
      </c>
      <c r="E62" s="35">
        <v>60</v>
      </c>
      <c r="F62" s="36">
        <v>8</v>
      </c>
      <c r="G62" s="37" t="s">
        <v>318</v>
      </c>
      <c r="H62" s="38">
        <f t="shared" si="8"/>
        <v>90.6666666666667</v>
      </c>
      <c r="I62" s="36"/>
      <c r="J62" s="37"/>
      <c r="K62" s="39"/>
      <c r="L62" s="37"/>
      <c r="M62" s="39"/>
      <c r="N62" s="37"/>
      <c r="O62" s="40">
        <f t="shared" si="9"/>
        <v>0</v>
      </c>
      <c r="P62" s="32">
        <f>98.46/116.585*100</f>
        <v>84.4534030964532</v>
      </c>
      <c r="Q62" s="41" t="s">
        <v>319</v>
      </c>
      <c r="R62" s="42">
        <f t="shared" si="10"/>
        <v>8.75600348815599</v>
      </c>
      <c r="S62" s="43"/>
      <c r="T62" s="43"/>
    </row>
    <row r="63" customFormat="1" ht="52" customHeight="1" spans="1:20">
      <c r="A63" s="32">
        <v>60</v>
      </c>
      <c r="B63" s="33" t="s">
        <v>320</v>
      </c>
      <c r="C63" s="33">
        <v>8240310316</v>
      </c>
      <c r="D63" s="34" t="s">
        <v>30</v>
      </c>
      <c r="E63" s="35">
        <v>60</v>
      </c>
      <c r="F63" s="36">
        <v>12</v>
      </c>
      <c r="G63" s="37" t="s">
        <v>321</v>
      </c>
      <c r="H63" s="38">
        <f t="shared" si="8"/>
        <v>96</v>
      </c>
      <c r="I63" s="36"/>
      <c r="J63" s="37"/>
      <c r="K63" s="39"/>
      <c r="L63" s="37"/>
      <c r="M63" s="39"/>
      <c r="N63" s="37"/>
      <c r="O63" s="40">
        <f t="shared" si="9"/>
        <v>0</v>
      </c>
      <c r="P63" s="32">
        <f>91.79/116.585*100</f>
        <v>78.732255435948</v>
      </c>
      <c r="Q63" s="41" t="s">
        <v>322</v>
      </c>
      <c r="R63" s="42">
        <f t="shared" si="10"/>
        <v>8.7366127717974</v>
      </c>
      <c r="S63" s="43" t="s">
        <v>323</v>
      </c>
      <c r="T63" s="43" t="s">
        <v>324</v>
      </c>
    </row>
    <row r="64" customFormat="1" ht="52" customHeight="1" spans="1:20">
      <c r="A64" s="32">
        <v>61</v>
      </c>
      <c r="B64" s="33" t="s">
        <v>325</v>
      </c>
      <c r="C64" s="33">
        <v>3240300266</v>
      </c>
      <c r="D64" s="34" t="s">
        <v>326</v>
      </c>
      <c r="E64" s="35">
        <v>60</v>
      </c>
      <c r="F64" s="36"/>
      <c r="G64" s="37" t="s">
        <v>327</v>
      </c>
      <c r="H64" s="38">
        <v>85.14</v>
      </c>
      <c r="I64" s="36"/>
      <c r="J64" s="37"/>
      <c r="K64" s="39"/>
      <c r="L64" s="37"/>
      <c r="M64" s="39">
        <v>18.87</v>
      </c>
      <c r="N64" s="37" t="s">
        <v>328</v>
      </c>
      <c r="O64" s="40">
        <v>3.774</v>
      </c>
      <c r="P64" s="32">
        <v>19.06</v>
      </c>
      <c r="Q64" s="41" t="s">
        <v>329</v>
      </c>
      <c r="R64" s="42">
        <v>8.6066</v>
      </c>
      <c r="S64" s="43" t="s">
        <v>330</v>
      </c>
      <c r="T64" s="43" t="s">
        <v>331</v>
      </c>
    </row>
    <row r="65" customFormat="1" ht="52" customHeight="1" spans="1:20">
      <c r="A65" s="32">
        <v>62</v>
      </c>
      <c r="B65" s="33" t="s">
        <v>332</v>
      </c>
      <c r="C65" s="33">
        <v>3240300234</v>
      </c>
      <c r="D65" s="34" t="s">
        <v>37</v>
      </c>
      <c r="E65" s="35">
        <v>60</v>
      </c>
      <c r="F65" s="36">
        <v>-4</v>
      </c>
      <c r="G65" s="37" t="s">
        <v>333</v>
      </c>
      <c r="H65" s="38">
        <v>75.68</v>
      </c>
      <c r="I65" s="36"/>
      <c r="J65" s="37"/>
      <c r="K65" s="39">
        <v>6.67</v>
      </c>
      <c r="L65" s="37" t="s">
        <v>334</v>
      </c>
      <c r="M65" s="39"/>
      <c r="N65" s="37"/>
      <c r="O65" s="40">
        <v>5.336</v>
      </c>
      <c r="P65" s="32"/>
      <c r="Q65" s="41"/>
      <c r="R65" s="42">
        <v>8.5864</v>
      </c>
      <c r="S65" s="43" t="s">
        <v>335</v>
      </c>
      <c r="T65" s="43" t="s">
        <v>336</v>
      </c>
    </row>
    <row r="66" customFormat="1" ht="52" customHeight="1" spans="1:20">
      <c r="A66" s="32">
        <v>63</v>
      </c>
      <c r="B66" s="33" t="s">
        <v>337</v>
      </c>
      <c r="C66" s="33">
        <v>3240300267</v>
      </c>
      <c r="D66" s="34" t="s">
        <v>326</v>
      </c>
      <c r="E66" s="35">
        <v>60</v>
      </c>
      <c r="F66" s="36"/>
      <c r="G66" s="37"/>
      <c r="H66" s="38">
        <v>81.08</v>
      </c>
      <c r="I66" s="36"/>
      <c r="J66" s="37"/>
      <c r="K66" s="39"/>
      <c r="L66" s="37"/>
      <c r="M66" s="39">
        <v>18.87</v>
      </c>
      <c r="N66" s="37" t="s">
        <v>328</v>
      </c>
      <c r="O66" s="40">
        <v>3.774</v>
      </c>
      <c r="P66" s="32">
        <v>19.06</v>
      </c>
      <c r="Q66" s="41" t="s">
        <v>329</v>
      </c>
      <c r="R66" s="42">
        <v>8.4036</v>
      </c>
      <c r="S66" s="43" t="s">
        <v>338</v>
      </c>
      <c r="T66" s="43" t="s">
        <v>339</v>
      </c>
    </row>
    <row r="67" customFormat="1" ht="52" customHeight="1" spans="1:20">
      <c r="A67" s="32">
        <v>64</v>
      </c>
      <c r="B67" s="33" t="s">
        <v>340</v>
      </c>
      <c r="C67" s="33">
        <v>8240310314</v>
      </c>
      <c r="D67" s="34" t="s">
        <v>30</v>
      </c>
      <c r="E67" s="35">
        <v>60</v>
      </c>
      <c r="F67" s="36">
        <v>-21</v>
      </c>
      <c r="G67" s="37" t="s">
        <v>155</v>
      </c>
      <c r="H67" s="38">
        <f>(E67+F67)/75*100</f>
        <v>52</v>
      </c>
      <c r="I67" s="36"/>
      <c r="J67" s="37"/>
      <c r="K67" s="39"/>
      <c r="L67" s="37"/>
      <c r="M67" s="39">
        <f>10/37.5*100</f>
        <v>26.6666666666667</v>
      </c>
      <c r="N67" s="37" t="s">
        <v>341</v>
      </c>
      <c r="O67" s="40">
        <f>0.8*K67+0.2*M67</f>
        <v>5.33333333333333</v>
      </c>
      <c r="P67" s="32"/>
      <c r="Q67" s="41"/>
      <c r="R67" s="42">
        <f>0.05*H67+0.9*O67+0.05*P67</f>
        <v>7.4</v>
      </c>
      <c r="S67" s="43" t="s">
        <v>342</v>
      </c>
      <c r="T67" s="43" t="s">
        <v>343</v>
      </c>
    </row>
    <row r="68" customFormat="1" ht="52" customHeight="1" spans="1:20">
      <c r="A68" s="32">
        <v>65</v>
      </c>
      <c r="B68" s="33" t="s">
        <v>344</v>
      </c>
      <c r="C68" s="33">
        <v>3240300240</v>
      </c>
      <c r="D68" s="34" t="s">
        <v>37</v>
      </c>
      <c r="E68" s="35">
        <v>60</v>
      </c>
      <c r="F68" s="36">
        <v>-2</v>
      </c>
      <c r="G68" s="37" t="s">
        <v>345</v>
      </c>
      <c r="H68" s="38">
        <v>78.38</v>
      </c>
      <c r="I68" s="36"/>
      <c r="J68" s="37"/>
      <c r="K68" s="39"/>
      <c r="L68" s="37"/>
      <c r="M68" s="39"/>
      <c r="N68" s="37"/>
      <c r="O68" s="40">
        <v>0</v>
      </c>
      <c r="P68" s="32">
        <v>69.35</v>
      </c>
      <c r="Q68" s="41" t="s">
        <v>346</v>
      </c>
      <c r="R68" s="42">
        <v>7.3865</v>
      </c>
      <c r="S68" s="43" t="s">
        <v>347</v>
      </c>
      <c r="T68" s="43" t="s">
        <v>348</v>
      </c>
    </row>
    <row r="69" customFormat="1" ht="52" customHeight="1" spans="1:20">
      <c r="A69" s="32">
        <v>66</v>
      </c>
      <c r="B69" s="33" t="s">
        <v>349</v>
      </c>
      <c r="C69" s="33">
        <v>3240300253</v>
      </c>
      <c r="D69" s="34" t="s">
        <v>37</v>
      </c>
      <c r="E69" s="35">
        <v>60</v>
      </c>
      <c r="F69" s="36"/>
      <c r="G69" s="37"/>
      <c r="H69" s="38">
        <v>81.08</v>
      </c>
      <c r="I69" s="36"/>
      <c r="J69" s="37"/>
      <c r="K69" s="39"/>
      <c r="L69" s="37"/>
      <c r="M69" s="39"/>
      <c r="N69" s="37"/>
      <c r="O69" s="40">
        <v>0</v>
      </c>
      <c r="P69" s="32">
        <v>66.5</v>
      </c>
      <c r="Q69" s="41" t="s">
        <v>350</v>
      </c>
      <c r="R69" s="42">
        <v>7.379</v>
      </c>
      <c r="S69" s="43" t="s">
        <v>351</v>
      </c>
      <c r="T69" s="43" t="s">
        <v>352</v>
      </c>
    </row>
    <row r="70" customFormat="1" ht="52" customHeight="1" spans="1:20">
      <c r="A70" s="32">
        <v>67</v>
      </c>
      <c r="B70" s="33" t="s">
        <v>353</v>
      </c>
      <c r="C70" s="33">
        <v>8240310280</v>
      </c>
      <c r="D70" s="34" t="s">
        <v>22</v>
      </c>
      <c r="E70" s="35">
        <v>60</v>
      </c>
      <c r="F70" s="36">
        <v>-6</v>
      </c>
      <c r="G70" s="37" t="s">
        <v>43</v>
      </c>
      <c r="H70" s="38">
        <v>79.4117647058823</v>
      </c>
      <c r="I70" s="36" t="s">
        <v>24</v>
      </c>
      <c r="J70" s="37" t="s">
        <v>24</v>
      </c>
      <c r="K70" s="39">
        <v>0</v>
      </c>
      <c r="L70" s="37" t="s">
        <v>24</v>
      </c>
      <c r="M70" s="39">
        <v>0</v>
      </c>
      <c r="N70" s="37" t="s">
        <v>24</v>
      </c>
      <c r="O70" s="40">
        <v>0</v>
      </c>
      <c r="P70" s="32">
        <v>65.5307994757536</v>
      </c>
      <c r="Q70" s="41" t="s">
        <v>354</v>
      </c>
      <c r="R70" s="42">
        <v>7.2471282090818</v>
      </c>
      <c r="S70" s="43" t="s">
        <v>355</v>
      </c>
      <c r="T70" s="43" t="s">
        <v>355</v>
      </c>
    </row>
    <row r="71" customFormat="1" ht="52" customHeight="1" spans="1:20">
      <c r="A71" s="32">
        <v>68</v>
      </c>
      <c r="B71" s="33" t="s">
        <v>356</v>
      </c>
      <c r="C71" s="33">
        <v>8240310324</v>
      </c>
      <c r="D71" s="34" t="s">
        <v>30</v>
      </c>
      <c r="E71" s="35">
        <v>60</v>
      </c>
      <c r="F71" s="36">
        <v>0</v>
      </c>
      <c r="G71" s="37" t="s">
        <v>138</v>
      </c>
      <c r="H71" s="38">
        <f>(E71+F71)/75*100</f>
        <v>80</v>
      </c>
      <c r="I71" s="36"/>
      <c r="J71" s="37"/>
      <c r="K71" s="39"/>
      <c r="L71" s="37"/>
      <c r="M71" s="39"/>
      <c r="N71" s="37"/>
      <c r="O71" s="40">
        <f>0.8*K71+0.2*M71</f>
        <v>0</v>
      </c>
      <c r="P71" s="32">
        <f>74.29/116.585*100</f>
        <v>63.7217480807994</v>
      </c>
      <c r="Q71" s="41" t="s">
        <v>357</v>
      </c>
      <c r="R71" s="42">
        <f>0.05*H71+0.9*O71+0.05*P71</f>
        <v>7.18608740403997</v>
      </c>
      <c r="S71" s="43" t="s">
        <v>358</v>
      </c>
      <c r="T71" s="43" t="s">
        <v>359</v>
      </c>
    </row>
    <row r="72" customFormat="1" ht="52" customHeight="1" spans="1:20">
      <c r="A72" s="32">
        <v>69</v>
      </c>
      <c r="B72" s="33" t="s">
        <v>360</v>
      </c>
      <c r="C72" s="33">
        <v>8240310355</v>
      </c>
      <c r="D72" s="34" t="s">
        <v>30</v>
      </c>
      <c r="E72" s="35">
        <v>60</v>
      </c>
      <c r="F72" s="36">
        <v>-2</v>
      </c>
      <c r="G72" s="37" t="s">
        <v>71</v>
      </c>
      <c r="H72" s="38">
        <f t="shared" ref="H72:H76" si="11">E72+F72</f>
        <v>58</v>
      </c>
      <c r="I72" s="36"/>
      <c r="J72" s="37"/>
      <c r="K72" s="39"/>
      <c r="L72" s="37"/>
      <c r="M72" s="39"/>
      <c r="N72" s="37"/>
      <c r="O72" s="40"/>
      <c r="P72" s="32">
        <v>74.66</v>
      </c>
      <c r="Q72" s="41" t="s">
        <v>361</v>
      </c>
      <c r="R72" s="42">
        <f t="shared" ref="R72:R76" si="12">H72/75*100*0.05+(K72/150*100*0.8+M72/37.5*100*0.2)*0.9+P72/116.585*100*0.05</f>
        <v>7.06862232133922</v>
      </c>
      <c r="S72" s="43" t="s">
        <v>362</v>
      </c>
      <c r="T72" s="43" t="s">
        <v>363</v>
      </c>
    </row>
    <row r="73" customFormat="1" ht="52" customHeight="1" spans="1:20">
      <c r="A73" s="32">
        <v>70</v>
      </c>
      <c r="B73" s="33" t="s">
        <v>364</v>
      </c>
      <c r="C73" s="33">
        <v>8240310290</v>
      </c>
      <c r="D73" s="34" t="s">
        <v>22</v>
      </c>
      <c r="E73" s="35">
        <v>60</v>
      </c>
      <c r="F73" s="36">
        <v>0</v>
      </c>
      <c r="G73" s="37" t="s">
        <v>129</v>
      </c>
      <c r="H73" s="38">
        <v>88.2352941176471</v>
      </c>
      <c r="I73" s="36" t="s">
        <v>24</v>
      </c>
      <c r="J73" s="37" t="s">
        <v>24</v>
      </c>
      <c r="K73" s="39">
        <v>3.3</v>
      </c>
      <c r="L73" s="37" t="s">
        <v>365</v>
      </c>
      <c r="M73" s="39">
        <v>0</v>
      </c>
      <c r="N73" s="37" t="s">
        <v>24</v>
      </c>
      <c r="O73" s="40">
        <v>2.64</v>
      </c>
      <c r="P73" s="32">
        <v>5.4608999563128</v>
      </c>
      <c r="Q73" s="41" t="s">
        <v>147</v>
      </c>
      <c r="R73" s="42">
        <v>7.06080970369799</v>
      </c>
      <c r="S73" s="43" t="s">
        <v>366</v>
      </c>
      <c r="T73" s="43" t="s">
        <v>366</v>
      </c>
    </row>
    <row r="74" customFormat="1" ht="52" customHeight="1" spans="1:20">
      <c r="A74" s="32">
        <v>71</v>
      </c>
      <c r="B74" s="33" t="s">
        <v>367</v>
      </c>
      <c r="C74" s="33">
        <v>8240310350</v>
      </c>
      <c r="D74" s="34" t="s">
        <v>30</v>
      </c>
      <c r="E74" s="35">
        <v>60</v>
      </c>
      <c r="F74" s="36">
        <v>-6</v>
      </c>
      <c r="G74" s="37" t="s">
        <v>113</v>
      </c>
      <c r="H74" s="38">
        <f t="shared" si="11"/>
        <v>54</v>
      </c>
      <c r="I74" s="36"/>
      <c r="J74" s="37"/>
      <c r="K74" s="39">
        <v>6.66</v>
      </c>
      <c r="L74" s="37" t="s">
        <v>368</v>
      </c>
      <c r="M74" s="39"/>
      <c r="N74" s="37"/>
      <c r="O74" s="40"/>
      <c r="P74" s="32"/>
      <c r="Q74" s="41"/>
      <c r="R74" s="42">
        <f t="shared" si="12"/>
        <v>6.7968</v>
      </c>
      <c r="S74" s="43" t="s">
        <v>369</v>
      </c>
      <c r="T74" s="43" t="s">
        <v>370</v>
      </c>
    </row>
    <row r="75" customFormat="1" ht="52" customHeight="1" spans="1:20">
      <c r="A75" s="32">
        <v>72</v>
      </c>
      <c r="B75" s="33" t="s">
        <v>371</v>
      </c>
      <c r="C75" s="33">
        <v>8240310306</v>
      </c>
      <c r="D75" s="34" t="s">
        <v>30</v>
      </c>
      <c r="E75" s="35">
        <v>60</v>
      </c>
      <c r="F75" s="36">
        <v>-8</v>
      </c>
      <c r="G75" s="37" t="s">
        <v>372</v>
      </c>
      <c r="H75" s="38">
        <f>(E75+F75)/75*100</f>
        <v>69.3333333333333</v>
      </c>
      <c r="I75" s="36"/>
      <c r="J75" s="37"/>
      <c r="K75" s="39">
        <f>5/150*100</f>
        <v>3.33333333333333</v>
      </c>
      <c r="L75" s="37" t="s">
        <v>373</v>
      </c>
      <c r="M75" s="39"/>
      <c r="N75" s="37"/>
      <c r="O75" s="40">
        <f>0.8*K75+0.2*M75</f>
        <v>2.66666666666667</v>
      </c>
      <c r="P75" s="32">
        <f>16.34/116.585*100</f>
        <v>14.0155251533216</v>
      </c>
      <c r="Q75" s="41" t="s">
        <v>374</v>
      </c>
      <c r="R75" s="42">
        <f>0.05*H75+0.9*O75+0.05*P75</f>
        <v>6.56744292433275</v>
      </c>
      <c r="S75" s="43" t="s">
        <v>375</v>
      </c>
      <c r="T75" s="43" t="s">
        <v>376</v>
      </c>
    </row>
    <row r="76" customFormat="1" ht="52" customHeight="1" spans="1:20">
      <c r="A76" s="32">
        <v>73</v>
      </c>
      <c r="B76" s="33" t="s">
        <v>377</v>
      </c>
      <c r="C76" s="33">
        <v>8240310344</v>
      </c>
      <c r="D76" s="34" t="s">
        <v>30</v>
      </c>
      <c r="E76" s="35">
        <v>60</v>
      </c>
      <c r="F76" s="36">
        <v>2</v>
      </c>
      <c r="G76" s="37" t="s">
        <v>161</v>
      </c>
      <c r="H76" s="38">
        <f t="shared" si="11"/>
        <v>62</v>
      </c>
      <c r="I76" s="36"/>
      <c r="J76" s="37"/>
      <c r="K76" s="39">
        <v>5</v>
      </c>
      <c r="L76" s="37" t="s">
        <v>378</v>
      </c>
      <c r="M76" s="39"/>
      <c r="N76" s="37"/>
      <c r="O76" s="40"/>
      <c r="P76" s="32"/>
      <c r="Q76" s="41"/>
      <c r="R76" s="42">
        <f t="shared" si="12"/>
        <v>6.53333333333333</v>
      </c>
      <c r="S76" s="43" t="s">
        <v>379</v>
      </c>
      <c r="T76" s="43" t="s">
        <v>380</v>
      </c>
    </row>
    <row r="77" customFormat="1" ht="52" customHeight="1" spans="1:20">
      <c r="A77" s="32">
        <v>74</v>
      </c>
      <c r="B77" s="33" t="s">
        <v>381</v>
      </c>
      <c r="C77" s="33">
        <v>3240300271</v>
      </c>
      <c r="D77" s="34" t="s">
        <v>326</v>
      </c>
      <c r="E77" s="35">
        <v>60</v>
      </c>
      <c r="F77" s="36"/>
      <c r="G77" s="37"/>
      <c r="H77" s="38">
        <v>81.08</v>
      </c>
      <c r="I77" s="36"/>
      <c r="J77" s="37"/>
      <c r="K77" s="39"/>
      <c r="L77" s="37"/>
      <c r="M77" s="39">
        <v>6.15</v>
      </c>
      <c r="N77" s="37" t="s">
        <v>382</v>
      </c>
      <c r="O77" s="40">
        <v>1.23</v>
      </c>
      <c r="P77" s="32">
        <v>18.24</v>
      </c>
      <c r="Q77" s="41" t="s">
        <v>383</v>
      </c>
      <c r="R77" s="42">
        <v>6.073</v>
      </c>
      <c r="S77" s="43" t="s">
        <v>384</v>
      </c>
      <c r="T77" s="43" t="s">
        <v>385</v>
      </c>
    </row>
    <row r="78" customFormat="1" ht="52" customHeight="1" spans="1:20">
      <c r="A78" s="32">
        <v>75</v>
      </c>
      <c r="B78" s="33" t="s">
        <v>386</v>
      </c>
      <c r="C78" s="33">
        <v>3240300255</v>
      </c>
      <c r="D78" s="34" t="s">
        <v>37</v>
      </c>
      <c r="E78" s="35">
        <v>60</v>
      </c>
      <c r="F78" s="36">
        <v>-2</v>
      </c>
      <c r="G78" s="37" t="s">
        <v>345</v>
      </c>
      <c r="H78" s="38">
        <v>78.38</v>
      </c>
      <c r="I78" s="36"/>
      <c r="J78" s="37"/>
      <c r="K78" s="39"/>
      <c r="L78" s="37"/>
      <c r="M78" s="39"/>
      <c r="N78" s="37"/>
      <c r="O78" s="40">
        <v>0</v>
      </c>
      <c r="P78" s="32">
        <v>38</v>
      </c>
      <c r="Q78" s="41" t="s">
        <v>387</v>
      </c>
      <c r="R78" s="42">
        <v>5.819</v>
      </c>
      <c r="S78" s="43" t="s">
        <v>388</v>
      </c>
      <c r="T78" s="43" t="s">
        <v>389</v>
      </c>
    </row>
    <row r="79" customFormat="1" ht="52" customHeight="1" spans="1:20">
      <c r="A79" s="32">
        <v>76</v>
      </c>
      <c r="B79" s="33" t="s">
        <v>390</v>
      </c>
      <c r="C79" s="33">
        <v>8240310279</v>
      </c>
      <c r="D79" s="34" t="s">
        <v>22</v>
      </c>
      <c r="E79" s="35">
        <v>60</v>
      </c>
      <c r="F79" s="36">
        <v>6</v>
      </c>
      <c r="G79" s="37" t="s">
        <v>391</v>
      </c>
      <c r="H79" s="38">
        <v>97.0588235294118</v>
      </c>
      <c r="I79" s="36" t="s">
        <v>24</v>
      </c>
      <c r="J79" s="37" t="s">
        <v>24</v>
      </c>
      <c r="K79" s="39">
        <v>0</v>
      </c>
      <c r="L79" s="37" t="s">
        <v>24</v>
      </c>
      <c r="M79" s="39">
        <v>0</v>
      </c>
      <c r="N79" s="37" t="s">
        <v>24</v>
      </c>
      <c r="O79" s="40">
        <v>0</v>
      </c>
      <c r="P79" s="32">
        <v>15.5089558759284</v>
      </c>
      <c r="Q79" s="41" t="s">
        <v>392</v>
      </c>
      <c r="R79" s="42">
        <v>5.62838897026701</v>
      </c>
      <c r="S79" s="43" t="s">
        <v>393</v>
      </c>
      <c r="T79" s="43" t="s">
        <v>393</v>
      </c>
    </row>
    <row r="80" customFormat="1" ht="52" customHeight="1" spans="1:20">
      <c r="A80" s="32">
        <v>77</v>
      </c>
      <c r="B80" s="33" t="s">
        <v>394</v>
      </c>
      <c r="C80" s="33">
        <v>8240310320</v>
      </c>
      <c r="D80" s="34" t="s">
        <v>30</v>
      </c>
      <c r="E80" s="35">
        <v>60</v>
      </c>
      <c r="F80" s="36">
        <v>-12</v>
      </c>
      <c r="G80" s="37" t="s">
        <v>395</v>
      </c>
      <c r="H80" s="38">
        <f>(E80+F80)/75*100</f>
        <v>64</v>
      </c>
      <c r="I80" s="36"/>
      <c r="J80" s="37"/>
      <c r="K80" s="39"/>
      <c r="L80" s="37"/>
      <c r="M80" s="39"/>
      <c r="N80" s="37"/>
      <c r="O80" s="40">
        <f>0.8*K80+0.2*M80</f>
        <v>0</v>
      </c>
      <c r="P80" s="32">
        <f>54/116.585*100</f>
        <v>46.3181369816014</v>
      </c>
      <c r="Q80" s="41" t="s">
        <v>396</v>
      </c>
      <c r="R80" s="42">
        <f>0.05*H80+0.9*O80+0.05*P80</f>
        <v>5.51590684908007</v>
      </c>
      <c r="S80" s="43" t="s">
        <v>397</v>
      </c>
      <c r="T80" s="43" t="s">
        <v>398</v>
      </c>
    </row>
    <row r="81" customFormat="1" ht="52" customHeight="1" spans="1:20">
      <c r="A81" s="32">
        <v>78</v>
      </c>
      <c r="B81" s="33" t="s">
        <v>399</v>
      </c>
      <c r="C81" s="33">
        <v>3240300235</v>
      </c>
      <c r="D81" s="34" t="s">
        <v>37</v>
      </c>
      <c r="E81" s="35">
        <v>60</v>
      </c>
      <c r="F81" s="36">
        <v>-2</v>
      </c>
      <c r="G81" s="37" t="s">
        <v>345</v>
      </c>
      <c r="H81" s="38">
        <v>78.38</v>
      </c>
      <c r="I81" s="36"/>
      <c r="J81" s="37"/>
      <c r="K81" s="39"/>
      <c r="L81" s="37"/>
      <c r="M81" s="39"/>
      <c r="N81" s="37"/>
      <c r="O81" s="40">
        <v>0</v>
      </c>
      <c r="P81" s="32">
        <v>28.5</v>
      </c>
      <c r="Q81" s="41" t="s">
        <v>400</v>
      </c>
      <c r="R81" s="42">
        <v>5.344</v>
      </c>
      <c r="S81" s="43" t="s">
        <v>401</v>
      </c>
      <c r="T81" s="43" t="s">
        <v>402</v>
      </c>
    </row>
    <row r="82" customFormat="1" ht="52" customHeight="1" spans="1:20">
      <c r="A82" s="32">
        <v>79</v>
      </c>
      <c r="B82" s="33" t="s">
        <v>403</v>
      </c>
      <c r="C82" s="33">
        <v>8240310300</v>
      </c>
      <c r="D82" s="34" t="s">
        <v>22</v>
      </c>
      <c r="E82" s="35">
        <v>60</v>
      </c>
      <c r="F82" s="36">
        <v>-2</v>
      </c>
      <c r="G82" s="37" t="s">
        <v>404</v>
      </c>
      <c r="H82" s="38">
        <v>85.2941176470588</v>
      </c>
      <c r="I82" s="36"/>
      <c r="J82" s="37"/>
      <c r="K82" s="39">
        <v>0</v>
      </c>
      <c r="L82" s="37"/>
      <c r="M82" s="39">
        <v>0</v>
      </c>
      <c r="N82" s="37"/>
      <c r="O82" s="40">
        <v>0</v>
      </c>
      <c r="P82" s="32">
        <v>17.474879860201</v>
      </c>
      <c r="Q82" s="41" t="s">
        <v>256</v>
      </c>
      <c r="R82" s="42">
        <v>5.13844987536299</v>
      </c>
      <c r="S82" s="43" t="s">
        <v>405</v>
      </c>
      <c r="T82" s="43" t="s">
        <v>405</v>
      </c>
    </row>
    <row r="83" customFormat="1" ht="52" customHeight="1" spans="1:20">
      <c r="A83" s="32">
        <v>80</v>
      </c>
      <c r="B83" s="33" t="s">
        <v>406</v>
      </c>
      <c r="C83" s="33">
        <v>3240300269</v>
      </c>
      <c r="D83" s="34" t="s">
        <v>326</v>
      </c>
      <c r="E83" s="35">
        <v>60</v>
      </c>
      <c r="F83" s="36">
        <v>-6</v>
      </c>
      <c r="G83" s="37" t="s">
        <v>166</v>
      </c>
      <c r="H83" s="38">
        <v>72.97</v>
      </c>
      <c r="I83" s="36"/>
      <c r="J83" s="37"/>
      <c r="K83" s="39"/>
      <c r="L83" s="37"/>
      <c r="M83" s="39">
        <v>7.55</v>
      </c>
      <c r="N83" s="37" t="s">
        <v>407</v>
      </c>
      <c r="O83" s="40">
        <v>1.51</v>
      </c>
      <c r="P83" s="32"/>
      <c r="Q83" s="41"/>
      <c r="R83" s="42">
        <v>5.0075</v>
      </c>
      <c r="S83" s="43" t="s">
        <v>408</v>
      </c>
      <c r="T83" s="43" t="s">
        <v>409</v>
      </c>
    </row>
    <row r="84" customFormat="1" ht="52" customHeight="1" spans="1:20">
      <c r="A84" s="32">
        <v>81</v>
      </c>
      <c r="B84" s="33" t="s">
        <v>410</v>
      </c>
      <c r="C84" s="33">
        <v>3240300265</v>
      </c>
      <c r="D84" s="34" t="s">
        <v>326</v>
      </c>
      <c r="E84" s="35">
        <v>60</v>
      </c>
      <c r="F84" s="36">
        <v>-4</v>
      </c>
      <c r="G84" s="37" t="s">
        <v>333</v>
      </c>
      <c r="H84" s="38">
        <v>75.68</v>
      </c>
      <c r="I84" s="36"/>
      <c r="J84" s="37"/>
      <c r="K84" s="39"/>
      <c r="L84" s="37"/>
      <c r="M84" s="39"/>
      <c r="N84" s="37"/>
      <c r="O84" s="40">
        <v>0</v>
      </c>
      <c r="P84" s="32">
        <v>22.53</v>
      </c>
      <c r="Q84" s="41" t="s">
        <v>411</v>
      </c>
      <c r="R84" s="42">
        <v>4.9105</v>
      </c>
      <c r="S84" s="43" t="s">
        <v>412</v>
      </c>
      <c r="T84" s="43" t="s">
        <v>413</v>
      </c>
    </row>
    <row r="85" customFormat="1" ht="52" customHeight="1" spans="1:20">
      <c r="A85" s="32">
        <v>82</v>
      </c>
      <c r="B85" s="33" t="s">
        <v>36</v>
      </c>
      <c r="C85" s="33">
        <v>8240310296</v>
      </c>
      <c r="D85" s="34" t="s">
        <v>22</v>
      </c>
      <c r="E85" s="35">
        <v>60</v>
      </c>
      <c r="F85" s="36">
        <v>-6</v>
      </c>
      <c r="G85" s="37" t="s">
        <v>145</v>
      </c>
      <c r="H85" s="38">
        <v>79.4117647058823</v>
      </c>
      <c r="I85" s="36" t="s">
        <v>24</v>
      </c>
      <c r="J85" s="37" t="s">
        <v>24</v>
      </c>
      <c r="K85" s="39">
        <v>0</v>
      </c>
      <c r="L85" s="37" t="s">
        <v>24</v>
      </c>
      <c r="M85" s="39">
        <v>0</v>
      </c>
      <c r="N85" s="37" t="s">
        <v>24</v>
      </c>
      <c r="O85" s="40">
        <v>0</v>
      </c>
      <c r="P85" s="32">
        <v>16.0768894713849</v>
      </c>
      <c r="Q85" s="41" t="s">
        <v>414</v>
      </c>
      <c r="R85" s="42">
        <v>4.77443270886336</v>
      </c>
      <c r="S85" s="43" t="s">
        <v>415</v>
      </c>
      <c r="T85" s="43" t="s">
        <v>415</v>
      </c>
    </row>
    <row r="86" customFormat="1" ht="52" customHeight="1" spans="1:20">
      <c r="A86" s="32">
        <v>83</v>
      </c>
      <c r="B86" s="33" t="s">
        <v>416</v>
      </c>
      <c r="C86" s="33">
        <v>8240310282</v>
      </c>
      <c r="D86" s="34" t="s">
        <v>22</v>
      </c>
      <c r="E86" s="35">
        <v>60</v>
      </c>
      <c r="F86" s="36">
        <v>-2</v>
      </c>
      <c r="G86" s="37" t="s">
        <v>417</v>
      </c>
      <c r="H86" s="38">
        <v>85.2941176470588</v>
      </c>
      <c r="I86" s="36" t="s">
        <v>24</v>
      </c>
      <c r="J86" s="37" t="s">
        <v>24</v>
      </c>
      <c r="K86" s="39">
        <v>0</v>
      </c>
      <c r="L86" s="37" t="s">
        <v>24</v>
      </c>
      <c r="M86" s="39">
        <v>0</v>
      </c>
      <c r="N86" s="37" t="s">
        <v>24</v>
      </c>
      <c r="O86" s="40">
        <v>0</v>
      </c>
      <c r="P86" s="32">
        <v>8.1913499344692</v>
      </c>
      <c r="Q86" s="41" t="s">
        <v>418</v>
      </c>
      <c r="R86" s="42">
        <v>4.6742733790764</v>
      </c>
      <c r="S86" s="43" t="s">
        <v>419</v>
      </c>
      <c r="T86" s="43" t="s">
        <v>419</v>
      </c>
    </row>
    <row r="87" customFormat="1" ht="52" customHeight="1" spans="1:20">
      <c r="A87" s="32">
        <v>84</v>
      </c>
      <c r="B87" s="33" t="s">
        <v>420</v>
      </c>
      <c r="C87" s="33">
        <v>8240310352</v>
      </c>
      <c r="D87" s="34" t="s">
        <v>30</v>
      </c>
      <c r="E87" s="35">
        <v>60</v>
      </c>
      <c r="F87" s="36">
        <v>-7</v>
      </c>
      <c r="G87" s="37" t="s">
        <v>421</v>
      </c>
      <c r="H87" s="38">
        <f t="shared" ref="H87:H91" si="13">E87+F87</f>
        <v>53</v>
      </c>
      <c r="I87" s="36"/>
      <c r="J87" s="37"/>
      <c r="K87" s="39"/>
      <c r="L87" s="37"/>
      <c r="M87" s="39"/>
      <c r="N87" s="37"/>
      <c r="O87" s="40"/>
      <c r="P87" s="32">
        <v>24.915</v>
      </c>
      <c r="Q87" s="41" t="s">
        <v>422</v>
      </c>
      <c r="R87" s="42">
        <f t="shared" ref="R87:R91" si="14">H87/75*100*0.05+(K87/150*100*0.8+M87/37.5*100*0.2)*0.9+P87/116.585*100*0.05</f>
        <v>4.60186702120055</v>
      </c>
      <c r="S87" s="43" t="s">
        <v>423</v>
      </c>
      <c r="T87" s="43" t="s">
        <v>424</v>
      </c>
    </row>
    <row r="88" customFormat="1" ht="52" customHeight="1" spans="1:20">
      <c r="A88" s="32">
        <v>85</v>
      </c>
      <c r="B88" s="33" t="s">
        <v>425</v>
      </c>
      <c r="C88" s="33">
        <v>8240310363</v>
      </c>
      <c r="D88" s="34" t="s">
        <v>30</v>
      </c>
      <c r="E88" s="35">
        <v>60</v>
      </c>
      <c r="F88" s="36">
        <v>-2</v>
      </c>
      <c r="G88" s="37" t="s">
        <v>71</v>
      </c>
      <c r="H88" s="38">
        <f t="shared" si="13"/>
        <v>58</v>
      </c>
      <c r="I88" s="36"/>
      <c r="J88" s="37"/>
      <c r="K88" s="39"/>
      <c r="L88" s="37"/>
      <c r="M88" s="39"/>
      <c r="N88" s="37"/>
      <c r="O88" s="40"/>
      <c r="P88" s="32">
        <v>16.34</v>
      </c>
      <c r="Q88" s="41" t="s">
        <v>426</v>
      </c>
      <c r="R88" s="42">
        <f t="shared" si="14"/>
        <v>4.56744292433275</v>
      </c>
      <c r="S88" s="43" t="s">
        <v>427</v>
      </c>
      <c r="T88" s="43" t="s">
        <v>428</v>
      </c>
    </row>
    <row r="89" customFormat="1" ht="52" customHeight="1" spans="1:20">
      <c r="A89" s="32">
        <v>86</v>
      </c>
      <c r="B89" s="33" t="s">
        <v>429</v>
      </c>
      <c r="C89" s="33">
        <v>3240300241</v>
      </c>
      <c r="D89" s="34" t="s">
        <v>37</v>
      </c>
      <c r="E89" s="35">
        <v>60</v>
      </c>
      <c r="F89" s="36">
        <v>-2</v>
      </c>
      <c r="G89" s="37" t="s">
        <v>345</v>
      </c>
      <c r="H89" s="38">
        <v>78.38</v>
      </c>
      <c r="I89" s="36"/>
      <c r="J89" s="37"/>
      <c r="K89" s="39"/>
      <c r="L89" s="37"/>
      <c r="M89" s="39"/>
      <c r="N89" s="37"/>
      <c r="O89" s="40">
        <v>0</v>
      </c>
      <c r="P89" s="32">
        <v>11.91</v>
      </c>
      <c r="Q89" s="41" t="s">
        <v>430</v>
      </c>
      <c r="R89" s="42">
        <v>4.5145</v>
      </c>
      <c r="S89" s="43" t="s">
        <v>431</v>
      </c>
      <c r="T89" s="43" t="s">
        <v>432</v>
      </c>
    </row>
    <row r="90" customFormat="1" ht="52" customHeight="1" spans="1:20">
      <c r="A90" s="32">
        <v>87</v>
      </c>
      <c r="B90" s="33" t="s">
        <v>433</v>
      </c>
      <c r="C90" s="33">
        <v>8240310353</v>
      </c>
      <c r="D90" s="34" t="s">
        <v>30</v>
      </c>
      <c r="E90" s="35">
        <v>60</v>
      </c>
      <c r="F90" s="36">
        <v>-2</v>
      </c>
      <c r="G90" s="37" t="s">
        <v>71</v>
      </c>
      <c r="H90" s="38">
        <f t="shared" si="13"/>
        <v>58</v>
      </c>
      <c r="I90" s="36"/>
      <c r="J90" s="37"/>
      <c r="K90" s="39"/>
      <c r="L90" s="37"/>
      <c r="M90" s="39"/>
      <c r="N90" s="37"/>
      <c r="O90" s="40"/>
      <c r="P90" s="32">
        <v>12.54</v>
      </c>
      <c r="Q90" s="41" t="s">
        <v>434</v>
      </c>
      <c r="R90" s="42">
        <f t="shared" si="14"/>
        <v>4.40447170161971</v>
      </c>
      <c r="S90" s="43" t="s">
        <v>435</v>
      </c>
      <c r="T90" s="43" t="s">
        <v>436</v>
      </c>
    </row>
    <row r="91" customFormat="1" ht="52" customHeight="1" spans="1:20">
      <c r="A91" s="32">
        <v>88</v>
      </c>
      <c r="B91" s="33" t="s">
        <v>437</v>
      </c>
      <c r="C91" s="33">
        <v>8240310341</v>
      </c>
      <c r="D91" s="34" t="s">
        <v>30</v>
      </c>
      <c r="E91" s="35">
        <v>60</v>
      </c>
      <c r="F91" s="36">
        <v>-5</v>
      </c>
      <c r="G91" s="37" t="s">
        <v>282</v>
      </c>
      <c r="H91" s="38">
        <f t="shared" si="13"/>
        <v>55</v>
      </c>
      <c r="I91" s="36"/>
      <c r="J91" s="37"/>
      <c r="K91" s="39"/>
      <c r="L91" s="37"/>
      <c r="M91" s="39"/>
      <c r="N91" s="37"/>
      <c r="O91" s="40"/>
      <c r="P91" s="32">
        <v>14</v>
      </c>
      <c r="Q91" s="41" t="s">
        <v>438</v>
      </c>
      <c r="R91" s="42">
        <f t="shared" si="14"/>
        <v>4.26708696087261</v>
      </c>
      <c r="S91" s="43" t="s">
        <v>439</v>
      </c>
      <c r="T91" s="43" t="s">
        <v>440</v>
      </c>
    </row>
    <row r="92" customFormat="1" ht="52" customHeight="1" spans="1:20">
      <c r="A92" s="32">
        <v>89</v>
      </c>
      <c r="B92" s="33" t="s">
        <v>441</v>
      </c>
      <c r="C92" s="33">
        <v>3240300257</v>
      </c>
      <c r="D92" s="34" t="s">
        <v>37</v>
      </c>
      <c r="E92" s="35">
        <v>60</v>
      </c>
      <c r="F92" s="36">
        <v>-6</v>
      </c>
      <c r="G92" s="37" t="s">
        <v>166</v>
      </c>
      <c r="H92" s="38">
        <v>72.97</v>
      </c>
      <c r="I92" s="36"/>
      <c r="J92" s="37"/>
      <c r="K92" s="39"/>
      <c r="L92" s="37"/>
      <c r="M92" s="39"/>
      <c r="N92" s="37"/>
      <c r="O92" s="40">
        <v>0</v>
      </c>
      <c r="P92" s="32">
        <v>11.91</v>
      </c>
      <c r="Q92" s="41" t="s">
        <v>430</v>
      </c>
      <c r="R92" s="42">
        <v>4.244</v>
      </c>
      <c r="S92" s="43" t="s">
        <v>442</v>
      </c>
      <c r="T92" s="43" t="s">
        <v>443</v>
      </c>
    </row>
    <row r="93" customFormat="1" ht="52" customHeight="1" spans="1:20">
      <c r="A93" s="32">
        <v>90</v>
      </c>
      <c r="B93" s="33" t="s">
        <v>444</v>
      </c>
      <c r="C93" s="33">
        <v>8240310301</v>
      </c>
      <c r="D93" s="34" t="s">
        <v>22</v>
      </c>
      <c r="E93" s="35">
        <v>60</v>
      </c>
      <c r="F93" s="36">
        <v>-6</v>
      </c>
      <c r="G93" s="37" t="s">
        <v>43</v>
      </c>
      <c r="H93" s="38">
        <v>79.4117647058823</v>
      </c>
      <c r="I93" s="36"/>
      <c r="J93" s="37"/>
      <c r="K93" s="39">
        <v>0</v>
      </c>
      <c r="L93" s="37"/>
      <c r="M93" s="39">
        <v>0</v>
      </c>
      <c r="N93" s="37"/>
      <c r="O93" s="40">
        <v>0</v>
      </c>
      <c r="P93" s="32">
        <v>5.4608999563128</v>
      </c>
      <c r="Q93" s="41" t="s">
        <v>147</v>
      </c>
      <c r="R93" s="42">
        <v>4.24363323310976</v>
      </c>
      <c r="S93" s="43" t="s">
        <v>445</v>
      </c>
      <c r="T93" s="43" t="s">
        <v>445</v>
      </c>
    </row>
    <row r="94" customFormat="1" ht="52" customHeight="1" spans="1:20">
      <c r="A94" s="32">
        <v>91</v>
      </c>
      <c r="B94" s="33" t="s">
        <v>446</v>
      </c>
      <c r="C94" s="33">
        <v>8240310338</v>
      </c>
      <c r="D94" s="34" t="s">
        <v>30</v>
      </c>
      <c r="E94" s="35">
        <v>60</v>
      </c>
      <c r="F94" s="36">
        <v>-6</v>
      </c>
      <c r="G94" s="37" t="s">
        <v>113</v>
      </c>
      <c r="H94" s="38">
        <f>E94+F94</f>
        <v>54</v>
      </c>
      <c r="I94" s="36"/>
      <c r="J94" s="37"/>
      <c r="K94" s="39"/>
      <c r="L94" s="37"/>
      <c r="M94" s="39"/>
      <c r="N94" s="37"/>
      <c r="O94" s="40"/>
      <c r="P94" s="32">
        <v>13.2</v>
      </c>
      <c r="Q94" s="41" t="s">
        <v>447</v>
      </c>
      <c r="R94" s="42">
        <f>H94/75*100*0.05+(K94/150*100*0.8+M94/37.5*100*0.2)*0.9+P94/116.585*100*0.05</f>
        <v>4.16611056310846</v>
      </c>
      <c r="S94" s="43" t="s">
        <v>448</v>
      </c>
      <c r="T94" s="43" t="s">
        <v>449</v>
      </c>
    </row>
    <row r="95" customFormat="1" ht="52" customHeight="1" spans="1:20">
      <c r="A95" s="32">
        <v>92</v>
      </c>
      <c r="B95" s="33" t="s">
        <v>450</v>
      </c>
      <c r="C95" s="33">
        <v>3240300264</v>
      </c>
      <c r="D95" s="34" t="s">
        <v>326</v>
      </c>
      <c r="E95" s="35">
        <v>60</v>
      </c>
      <c r="F95" s="36">
        <v>-2</v>
      </c>
      <c r="G95" s="37" t="s">
        <v>345</v>
      </c>
      <c r="H95" s="38">
        <v>78.38</v>
      </c>
      <c r="I95" s="36"/>
      <c r="J95" s="37"/>
      <c r="K95" s="39"/>
      <c r="L95" s="37"/>
      <c r="M95" s="39"/>
      <c r="N95" s="37"/>
      <c r="O95" s="40">
        <v>0</v>
      </c>
      <c r="P95" s="32">
        <v>4.75</v>
      </c>
      <c r="Q95" s="41" t="s">
        <v>451</v>
      </c>
      <c r="R95" s="42">
        <v>4.1565</v>
      </c>
      <c r="S95" s="43" t="s">
        <v>452</v>
      </c>
      <c r="T95" s="43" t="s">
        <v>453</v>
      </c>
    </row>
    <row r="96" customFormat="1" ht="52" customHeight="1" spans="1:20">
      <c r="A96" s="32">
        <v>93</v>
      </c>
      <c r="B96" s="33" t="s">
        <v>454</v>
      </c>
      <c r="C96" s="33">
        <v>8240310277</v>
      </c>
      <c r="D96" s="34" t="s">
        <v>22</v>
      </c>
      <c r="E96" s="35">
        <v>60</v>
      </c>
      <c r="F96" s="36">
        <v>-8</v>
      </c>
      <c r="G96" s="37" t="s">
        <v>150</v>
      </c>
      <c r="H96" s="38">
        <v>76.4705882352941</v>
      </c>
      <c r="I96" s="36" t="s">
        <v>24</v>
      </c>
      <c r="J96" s="37" t="s">
        <v>24</v>
      </c>
      <c r="K96" s="39">
        <v>0</v>
      </c>
      <c r="L96" s="37" t="s">
        <v>24</v>
      </c>
      <c r="M96" s="39">
        <v>0</v>
      </c>
      <c r="N96" s="37" t="s">
        <v>24</v>
      </c>
      <c r="O96" s="40">
        <v>0</v>
      </c>
      <c r="P96" s="32">
        <v>5.4608999563128</v>
      </c>
      <c r="Q96" s="41" t="s">
        <v>147</v>
      </c>
      <c r="R96" s="42">
        <v>4.09657440958035</v>
      </c>
      <c r="S96" s="43" t="s">
        <v>455</v>
      </c>
      <c r="T96" s="43" t="s">
        <v>455</v>
      </c>
    </row>
    <row r="97" customFormat="1" ht="52" customHeight="1" spans="1:20">
      <c r="A97" s="32">
        <v>94</v>
      </c>
      <c r="B97" s="33" t="s">
        <v>456</v>
      </c>
      <c r="C97" s="33">
        <v>8240310362</v>
      </c>
      <c r="D97" s="34" t="s">
        <v>30</v>
      </c>
      <c r="E97" s="35">
        <v>60</v>
      </c>
      <c r="F97" s="36">
        <v>-9</v>
      </c>
      <c r="G97" s="37" t="s">
        <v>457</v>
      </c>
      <c r="H97" s="38">
        <f>E97+F97</f>
        <v>51</v>
      </c>
      <c r="I97" s="36"/>
      <c r="J97" s="37"/>
      <c r="K97" s="39"/>
      <c r="L97" s="37"/>
      <c r="M97" s="39"/>
      <c r="N97" s="37"/>
      <c r="O97" s="40"/>
      <c r="P97" s="32">
        <v>16</v>
      </c>
      <c r="Q97" s="41" t="s">
        <v>256</v>
      </c>
      <c r="R97" s="42">
        <f>H97/75*100*0.05+(K97/150*100*0.8+M97/37.5*100*0.2)*0.9+P97/116.585*100*0.05</f>
        <v>4.08619462194965</v>
      </c>
      <c r="S97" s="43" t="s">
        <v>458</v>
      </c>
      <c r="T97" s="43" t="s">
        <v>459</v>
      </c>
    </row>
    <row r="98" customFormat="1" ht="52" customHeight="1" spans="1:20">
      <c r="A98" s="32">
        <v>95</v>
      </c>
      <c r="B98" s="33" t="s">
        <v>460</v>
      </c>
      <c r="C98" s="33">
        <v>3240300243</v>
      </c>
      <c r="D98" s="34" t="s">
        <v>37</v>
      </c>
      <c r="E98" s="35">
        <v>60</v>
      </c>
      <c r="F98" s="36"/>
      <c r="G98" s="37"/>
      <c r="H98" s="38">
        <v>81.08</v>
      </c>
      <c r="I98" s="36"/>
      <c r="J98" s="37"/>
      <c r="K98" s="39"/>
      <c r="L98" s="37"/>
      <c r="M98" s="39"/>
      <c r="N98" s="37"/>
      <c r="O98" s="40">
        <v>0</v>
      </c>
      <c r="P98" s="32"/>
      <c r="Q98" s="41"/>
      <c r="R98" s="42">
        <v>4.054</v>
      </c>
      <c r="S98" s="43" t="s">
        <v>461</v>
      </c>
      <c r="T98" s="43" t="s">
        <v>462</v>
      </c>
    </row>
    <row r="99" customFormat="1" ht="52" customHeight="1" spans="1:20">
      <c r="A99" s="32">
        <v>96</v>
      </c>
      <c r="B99" s="33" t="s">
        <v>463</v>
      </c>
      <c r="C99" s="33">
        <v>3240300246</v>
      </c>
      <c r="D99" s="34" t="s">
        <v>37</v>
      </c>
      <c r="E99" s="35">
        <v>60</v>
      </c>
      <c r="F99" s="36"/>
      <c r="G99" s="37"/>
      <c r="H99" s="38">
        <v>81.08</v>
      </c>
      <c r="I99" s="36"/>
      <c r="J99" s="37"/>
      <c r="K99" s="39"/>
      <c r="L99" s="37"/>
      <c r="M99" s="39"/>
      <c r="N99" s="37"/>
      <c r="O99" s="40">
        <v>0</v>
      </c>
      <c r="P99" s="32"/>
      <c r="Q99" s="41"/>
      <c r="R99" s="42">
        <v>4.054</v>
      </c>
      <c r="S99" s="43" t="s">
        <v>461</v>
      </c>
      <c r="T99" s="43" t="s">
        <v>462</v>
      </c>
    </row>
    <row r="100" customFormat="1" ht="52" customHeight="1" spans="1:20">
      <c r="A100" s="32">
        <v>97</v>
      </c>
      <c r="B100" s="33" t="s">
        <v>464</v>
      </c>
      <c r="C100" s="33">
        <v>8240310304</v>
      </c>
      <c r="D100" s="34" t="s">
        <v>22</v>
      </c>
      <c r="E100" s="35">
        <v>60</v>
      </c>
      <c r="F100" s="36">
        <v>-6</v>
      </c>
      <c r="G100" s="37" t="s">
        <v>43</v>
      </c>
      <c r="H100" s="38">
        <v>79.4117647058823</v>
      </c>
      <c r="I100" s="36"/>
      <c r="J100" s="37"/>
      <c r="K100" s="39">
        <v>0</v>
      </c>
      <c r="L100" s="37"/>
      <c r="M100" s="39">
        <v>0</v>
      </c>
      <c r="N100" s="37"/>
      <c r="O100" s="40">
        <v>0</v>
      </c>
      <c r="P100" s="32">
        <v>0</v>
      </c>
      <c r="Q100" s="41" t="s">
        <v>24</v>
      </c>
      <c r="R100" s="42">
        <v>3.97058823529412</v>
      </c>
      <c r="S100" s="43" t="s">
        <v>465</v>
      </c>
      <c r="T100" s="43" t="s">
        <v>465</v>
      </c>
    </row>
    <row r="101" customFormat="1" ht="52" customHeight="1" spans="1:20">
      <c r="A101" s="32">
        <v>98</v>
      </c>
      <c r="B101" s="33" t="s">
        <v>466</v>
      </c>
      <c r="C101" s="33">
        <v>8240310354</v>
      </c>
      <c r="D101" s="34" t="s">
        <v>30</v>
      </c>
      <c r="E101" s="35">
        <v>60</v>
      </c>
      <c r="F101" s="36">
        <v>-9</v>
      </c>
      <c r="G101" s="37" t="s">
        <v>457</v>
      </c>
      <c r="H101" s="38">
        <f>E101+F101</f>
        <v>51</v>
      </c>
      <c r="I101" s="36"/>
      <c r="J101" s="37"/>
      <c r="K101" s="39"/>
      <c r="L101" s="37"/>
      <c r="M101" s="39"/>
      <c r="N101" s="37"/>
      <c r="O101" s="40"/>
      <c r="P101" s="32">
        <v>13.06</v>
      </c>
      <c r="Q101" s="41" t="s">
        <v>467</v>
      </c>
      <c r="R101" s="42">
        <f>H101/75*100*0.05+(K101/150*100*0.8+M101/37.5*100*0.2)*0.9+P101/116.585*100*0.05</f>
        <v>3.9601063601664</v>
      </c>
      <c r="S101" s="43" t="s">
        <v>468</v>
      </c>
      <c r="T101" s="43" t="s">
        <v>469</v>
      </c>
    </row>
    <row r="102" customFormat="1" ht="52" customHeight="1" spans="1:20">
      <c r="A102" s="32">
        <v>99</v>
      </c>
      <c r="B102" s="33" t="s">
        <v>470</v>
      </c>
      <c r="C102" s="33">
        <v>3240300263</v>
      </c>
      <c r="D102" s="34" t="s">
        <v>326</v>
      </c>
      <c r="E102" s="35">
        <v>60</v>
      </c>
      <c r="F102" s="36">
        <v>-4</v>
      </c>
      <c r="G102" s="37" t="s">
        <v>333</v>
      </c>
      <c r="H102" s="38">
        <v>75.68</v>
      </c>
      <c r="I102" s="36"/>
      <c r="J102" s="37"/>
      <c r="K102" s="39"/>
      <c r="L102" s="37"/>
      <c r="M102" s="39"/>
      <c r="N102" s="37"/>
      <c r="O102" s="40">
        <v>0</v>
      </c>
      <c r="P102" s="32"/>
      <c r="Q102" s="41"/>
      <c r="R102" s="42">
        <v>3.784</v>
      </c>
      <c r="S102" s="43" t="s">
        <v>471</v>
      </c>
      <c r="T102" s="43" t="s">
        <v>472</v>
      </c>
    </row>
    <row r="103" customFormat="1" ht="52" customHeight="1" spans="1:20">
      <c r="A103" s="32">
        <v>100</v>
      </c>
      <c r="B103" s="33" t="s">
        <v>473</v>
      </c>
      <c r="C103" s="33">
        <v>3240300268</v>
      </c>
      <c r="D103" s="34" t="s">
        <v>326</v>
      </c>
      <c r="E103" s="35">
        <v>60</v>
      </c>
      <c r="F103" s="36">
        <v>-4</v>
      </c>
      <c r="G103" s="37" t="s">
        <v>333</v>
      </c>
      <c r="H103" s="38">
        <v>75.68</v>
      </c>
      <c r="I103" s="36"/>
      <c r="J103" s="37"/>
      <c r="K103" s="39"/>
      <c r="L103" s="37"/>
      <c r="M103" s="39"/>
      <c r="N103" s="37"/>
      <c r="O103" s="40">
        <v>0</v>
      </c>
      <c r="P103" s="32"/>
      <c r="Q103" s="41"/>
      <c r="R103" s="42">
        <v>3.784</v>
      </c>
      <c r="S103" s="43" t="s">
        <v>471</v>
      </c>
      <c r="T103" s="43" t="s">
        <v>472</v>
      </c>
    </row>
    <row r="104" customFormat="1" ht="52" customHeight="1" spans="1:20">
      <c r="A104" s="32">
        <v>101</v>
      </c>
      <c r="B104" s="33" t="s">
        <v>474</v>
      </c>
      <c r="C104" s="33">
        <v>8240310365</v>
      </c>
      <c r="D104" s="34" t="s">
        <v>30</v>
      </c>
      <c r="E104" s="35">
        <v>60</v>
      </c>
      <c r="F104" s="36">
        <v>-4</v>
      </c>
      <c r="G104" s="37" t="s">
        <v>80</v>
      </c>
      <c r="H104" s="38">
        <f>E104+F104</f>
        <v>56</v>
      </c>
      <c r="I104" s="36"/>
      <c r="J104" s="37"/>
      <c r="K104" s="39"/>
      <c r="L104" s="37"/>
      <c r="M104" s="39"/>
      <c r="N104" s="37"/>
      <c r="O104" s="40"/>
      <c r="P104" s="32"/>
      <c r="Q104" s="41"/>
      <c r="R104" s="42">
        <f>H104/75*100*0.05+(K104/150*100*0.8+M104/37.5*100*0.2)*0.9+P104/116.585*100*0.05</f>
        <v>3.73333333333333</v>
      </c>
      <c r="S104" s="43" t="s">
        <v>475</v>
      </c>
      <c r="T104" s="43" t="s">
        <v>476</v>
      </c>
    </row>
    <row r="105" customFormat="1" ht="52" customHeight="1" spans="1:20">
      <c r="A105" s="32">
        <v>102</v>
      </c>
      <c r="B105" s="33" t="s">
        <v>477</v>
      </c>
      <c r="C105" s="33">
        <v>3240300261</v>
      </c>
      <c r="D105" s="34" t="s">
        <v>478</v>
      </c>
      <c r="E105" s="35">
        <v>60</v>
      </c>
      <c r="F105" s="36">
        <v>-6</v>
      </c>
      <c r="G105" s="37" t="s">
        <v>166</v>
      </c>
      <c r="H105" s="38">
        <v>72.97</v>
      </c>
      <c r="I105" s="36"/>
      <c r="J105" s="37"/>
      <c r="K105" s="39"/>
      <c r="L105" s="37"/>
      <c r="M105" s="39"/>
      <c r="N105" s="37"/>
      <c r="O105" s="40">
        <v>0</v>
      </c>
      <c r="P105" s="32"/>
      <c r="Q105" s="41"/>
      <c r="R105" s="42">
        <v>3.6485</v>
      </c>
      <c r="S105" s="43" t="s">
        <v>479</v>
      </c>
      <c r="T105" s="43" t="s">
        <v>480</v>
      </c>
    </row>
    <row r="106" customFormat="1" ht="52" customHeight="1" spans="1:20">
      <c r="A106" s="32">
        <v>103</v>
      </c>
      <c r="B106" s="33" t="s">
        <v>481</v>
      </c>
      <c r="C106" s="33">
        <v>3240300270</v>
      </c>
      <c r="D106" s="34" t="s">
        <v>326</v>
      </c>
      <c r="E106" s="35">
        <v>60</v>
      </c>
      <c r="F106" s="36">
        <v>-6</v>
      </c>
      <c r="G106" s="37" t="s">
        <v>166</v>
      </c>
      <c r="H106" s="38">
        <v>72.97</v>
      </c>
      <c r="I106" s="36"/>
      <c r="J106" s="37"/>
      <c r="K106" s="39"/>
      <c r="L106" s="37"/>
      <c r="M106" s="39"/>
      <c r="N106" s="37"/>
      <c r="O106" s="40">
        <v>0</v>
      </c>
      <c r="P106" s="32"/>
      <c r="Q106" s="41"/>
      <c r="R106" s="42">
        <v>3.6485</v>
      </c>
      <c r="S106" s="43" t="s">
        <v>479</v>
      </c>
      <c r="T106" s="43" t="s">
        <v>480</v>
      </c>
    </row>
    <row r="107" customFormat="1" ht="52" customHeight="1" spans="1:20">
      <c r="A107" s="32">
        <v>104</v>
      </c>
      <c r="B107" s="33" t="s">
        <v>482</v>
      </c>
      <c r="C107" s="33">
        <v>3240300272</v>
      </c>
      <c r="D107" s="34" t="s">
        <v>326</v>
      </c>
      <c r="E107" s="35">
        <v>60</v>
      </c>
      <c r="F107" s="36">
        <v>-6</v>
      </c>
      <c r="G107" s="37" t="s">
        <v>166</v>
      </c>
      <c r="H107" s="38">
        <v>72.97</v>
      </c>
      <c r="I107" s="36"/>
      <c r="J107" s="37"/>
      <c r="K107" s="39"/>
      <c r="L107" s="37"/>
      <c r="M107" s="39"/>
      <c r="N107" s="37"/>
      <c r="O107" s="40"/>
      <c r="P107" s="32"/>
      <c r="Q107" s="41"/>
      <c r="R107" s="42">
        <v>3.6485</v>
      </c>
      <c r="S107" s="43" t="s">
        <v>479</v>
      </c>
      <c r="T107" s="43" t="s">
        <v>480</v>
      </c>
    </row>
    <row r="108" customFormat="1" ht="52" customHeight="1" spans="1:20">
      <c r="A108" s="32">
        <v>105</v>
      </c>
      <c r="B108" s="33" t="s">
        <v>483</v>
      </c>
      <c r="C108" s="33">
        <v>3240300273</v>
      </c>
      <c r="D108" s="34" t="s">
        <v>326</v>
      </c>
      <c r="E108" s="35">
        <v>60</v>
      </c>
      <c r="F108" s="36">
        <v>-6</v>
      </c>
      <c r="G108" s="37" t="s">
        <v>166</v>
      </c>
      <c r="H108" s="38">
        <v>72.97</v>
      </c>
      <c r="I108" s="36"/>
      <c r="J108" s="37"/>
      <c r="K108" s="39"/>
      <c r="L108" s="37"/>
      <c r="M108" s="39"/>
      <c r="N108" s="37"/>
      <c r="O108" s="40"/>
      <c r="P108" s="32"/>
      <c r="Q108" s="41"/>
      <c r="R108" s="42">
        <v>3.6485</v>
      </c>
      <c r="S108" s="43" t="s">
        <v>479</v>
      </c>
      <c r="T108" s="43" t="s">
        <v>480</v>
      </c>
    </row>
    <row r="109" customFormat="1" ht="52" customHeight="1" spans="1:20">
      <c r="A109" s="32">
        <v>106</v>
      </c>
      <c r="B109" s="33" t="s">
        <v>484</v>
      </c>
      <c r="C109" s="33">
        <v>8240310328</v>
      </c>
      <c r="D109" s="34" t="s">
        <v>30</v>
      </c>
      <c r="E109" s="35">
        <v>60</v>
      </c>
      <c r="F109" s="36">
        <v>-6</v>
      </c>
      <c r="G109" s="37" t="s">
        <v>485</v>
      </c>
      <c r="H109" s="38">
        <f t="shared" ref="H109:H114" si="15">(E109+F109)/75*100</f>
        <v>72</v>
      </c>
      <c r="I109" s="36"/>
      <c r="J109" s="37"/>
      <c r="K109" s="39"/>
      <c r="L109" s="37"/>
      <c r="M109" s="39"/>
      <c r="N109" s="37"/>
      <c r="O109" s="40">
        <f t="shared" ref="O109:O114" si="16">0.8*K109+0.2*M109</f>
        <v>0</v>
      </c>
      <c r="P109" s="32"/>
      <c r="Q109" s="41"/>
      <c r="R109" s="42">
        <f t="shared" ref="R109:R114" si="17">0.05*H109+0.9*O109+0.05*P109</f>
        <v>3.6</v>
      </c>
      <c r="S109" s="43" t="s">
        <v>486</v>
      </c>
      <c r="T109" s="43" t="s">
        <v>487</v>
      </c>
    </row>
    <row r="110" customFormat="1" ht="52" customHeight="1" spans="1:20">
      <c r="A110" s="32">
        <v>107</v>
      </c>
      <c r="B110" s="33" t="s">
        <v>488</v>
      </c>
      <c r="C110" s="33">
        <v>8240310360</v>
      </c>
      <c r="D110" s="34" t="s">
        <v>30</v>
      </c>
      <c r="E110" s="35">
        <v>60</v>
      </c>
      <c r="F110" s="36">
        <v>-6</v>
      </c>
      <c r="G110" s="37" t="s">
        <v>113</v>
      </c>
      <c r="H110" s="38">
        <f>E110+F110</f>
        <v>54</v>
      </c>
      <c r="I110" s="36"/>
      <c r="J110" s="37"/>
      <c r="K110" s="39"/>
      <c r="L110" s="37"/>
      <c r="M110" s="39"/>
      <c r="N110" s="37"/>
      <c r="O110" s="40"/>
      <c r="P110" s="32"/>
      <c r="Q110" s="41"/>
      <c r="R110" s="42">
        <f>H110/75*100*0.05+(K110/150*100*0.8+M110/37.5*100*0.2)*0.9+P110/116.585*100*0.05</f>
        <v>3.6</v>
      </c>
      <c r="S110" s="43" t="s">
        <v>489</v>
      </c>
      <c r="T110" s="43" t="s">
        <v>490</v>
      </c>
    </row>
    <row r="111" customFormat="1" ht="52" customHeight="1" spans="1:20">
      <c r="A111" s="32">
        <v>108</v>
      </c>
      <c r="B111" s="33" t="s">
        <v>491</v>
      </c>
      <c r="C111" s="33">
        <v>3240300242</v>
      </c>
      <c r="D111" s="34" t="s">
        <v>37</v>
      </c>
      <c r="E111" s="35">
        <v>60</v>
      </c>
      <c r="F111" s="36">
        <v>-8</v>
      </c>
      <c r="G111" s="37" t="s">
        <v>186</v>
      </c>
      <c r="H111" s="38">
        <v>70.27</v>
      </c>
      <c r="I111" s="36"/>
      <c r="J111" s="37"/>
      <c r="K111" s="39"/>
      <c r="L111" s="37"/>
      <c r="M111" s="39"/>
      <c r="N111" s="37"/>
      <c r="O111" s="40">
        <v>0</v>
      </c>
      <c r="P111" s="32"/>
      <c r="Q111" s="41"/>
      <c r="R111" s="42">
        <v>3.5135</v>
      </c>
      <c r="S111" s="43" t="s">
        <v>492</v>
      </c>
      <c r="T111" s="43" t="s">
        <v>493</v>
      </c>
    </row>
    <row r="112" customFormat="1" ht="52" customHeight="1" spans="1:20">
      <c r="A112" s="32">
        <v>109</v>
      </c>
      <c r="B112" s="33" t="s">
        <v>494</v>
      </c>
      <c r="C112" s="33">
        <v>3240300258</v>
      </c>
      <c r="D112" s="34" t="s">
        <v>37</v>
      </c>
      <c r="E112" s="35">
        <v>60</v>
      </c>
      <c r="F112" s="36">
        <v>-8</v>
      </c>
      <c r="G112" s="37" t="s">
        <v>186</v>
      </c>
      <c r="H112" s="38">
        <v>70.27</v>
      </c>
      <c r="I112" s="36"/>
      <c r="J112" s="37"/>
      <c r="K112" s="39"/>
      <c r="L112" s="37"/>
      <c r="M112" s="39"/>
      <c r="N112" s="37"/>
      <c r="O112" s="40">
        <v>0</v>
      </c>
      <c r="P112" s="32"/>
      <c r="Q112" s="41"/>
      <c r="R112" s="42">
        <v>3.5135</v>
      </c>
      <c r="S112" s="43" t="s">
        <v>492</v>
      </c>
      <c r="T112" s="43" t="s">
        <v>493</v>
      </c>
    </row>
    <row r="113" customFormat="1" ht="52" customHeight="1" spans="1:20">
      <c r="A113" s="32">
        <v>110</v>
      </c>
      <c r="B113" s="33" t="s">
        <v>495</v>
      </c>
      <c r="C113" s="33">
        <v>8240310323</v>
      </c>
      <c r="D113" s="34" t="s">
        <v>30</v>
      </c>
      <c r="E113" s="35">
        <v>60</v>
      </c>
      <c r="F113" s="36">
        <v>-21</v>
      </c>
      <c r="G113" s="37" t="s">
        <v>155</v>
      </c>
      <c r="H113" s="38">
        <f t="shared" si="15"/>
        <v>52</v>
      </c>
      <c r="I113" s="36"/>
      <c r="J113" s="37"/>
      <c r="K113" s="39"/>
      <c r="L113" s="37"/>
      <c r="M113" s="39"/>
      <c r="N113" s="37"/>
      <c r="O113" s="40">
        <f t="shared" si="16"/>
        <v>0</v>
      </c>
      <c r="P113" s="32">
        <f>20.45/116.585*100</f>
        <v>17.5408500235879</v>
      </c>
      <c r="Q113" s="41" t="s">
        <v>496</v>
      </c>
      <c r="R113" s="42">
        <f t="shared" si="17"/>
        <v>3.4770425011794</v>
      </c>
      <c r="S113" s="43" t="s">
        <v>497</v>
      </c>
      <c r="T113" s="43" t="s">
        <v>498</v>
      </c>
    </row>
    <row r="114" customFormat="1" ht="52" customHeight="1" spans="1:20">
      <c r="A114" s="32">
        <v>111</v>
      </c>
      <c r="B114" s="33" t="s">
        <v>499</v>
      </c>
      <c r="C114" s="33">
        <v>8240310305</v>
      </c>
      <c r="D114" s="34" t="s">
        <v>30</v>
      </c>
      <c r="E114" s="35">
        <v>60</v>
      </c>
      <c r="F114" s="36">
        <v>-11</v>
      </c>
      <c r="G114" s="37" t="s">
        <v>500</v>
      </c>
      <c r="H114" s="38">
        <f t="shared" si="15"/>
        <v>65.3333333333333</v>
      </c>
      <c r="I114" s="36"/>
      <c r="J114" s="37"/>
      <c r="K114" s="39"/>
      <c r="L114" s="37"/>
      <c r="M114" s="39"/>
      <c r="N114" s="37"/>
      <c r="O114" s="40">
        <f t="shared" si="16"/>
        <v>0</v>
      </c>
      <c r="P114" s="32"/>
      <c r="Q114" s="41"/>
      <c r="R114" s="42">
        <f t="shared" si="17"/>
        <v>3.26666666666667</v>
      </c>
      <c r="S114" s="43" t="s">
        <v>501</v>
      </c>
      <c r="T114" s="43" t="s">
        <v>502</v>
      </c>
    </row>
    <row r="115" customFormat="1" ht="52" customHeight="1" spans="1:20">
      <c r="A115" s="32">
        <v>112</v>
      </c>
      <c r="B115" s="33" t="s">
        <v>503</v>
      </c>
      <c r="C115" s="33">
        <v>8240310335</v>
      </c>
      <c r="D115" s="34" t="s">
        <v>30</v>
      </c>
      <c r="E115" s="35">
        <v>60</v>
      </c>
      <c r="F115" s="36">
        <v>-11</v>
      </c>
      <c r="G115" s="37" t="s">
        <v>307</v>
      </c>
      <c r="H115" s="38">
        <f t="shared" ref="H115:H117" si="18">E115+F115</f>
        <v>49</v>
      </c>
      <c r="I115" s="36"/>
      <c r="J115" s="37"/>
      <c r="K115" s="39"/>
      <c r="L115" s="37"/>
      <c r="M115" s="39"/>
      <c r="N115" s="37"/>
      <c r="O115" s="40"/>
      <c r="P115" s="32"/>
      <c r="Q115" s="41"/>
      <c r="R115" s="42">
        <f t="shared" ref="R115:R117" si="19">H115/75*100*0.05+(K115/150*100*0.8+M115/37.5*100*0.2)*0.9+P115/116.585*100*0.05</f>
        <v>3.26666666666667</v>
      </c>
      <c r="S115" s="43" t="s">
        <v>504</v>
      </c>
      <c r="T115" s="43" t="s">
        <v>505</v>
      </c>
    </row>
    <row r="116" customFormat="1" ht="52" customHeight="1" spans="1:20">
      <c r="A116" s="32">
        <v>113</v>
      </c>
      <c r="B116" s="33" t="s">
        <v>506</v>
      </c>
      <c r="C116" s="33">
        <v>8240310340</v>
      </c>
      <c r="D116" s="34" t="s">
        <v>30</v>
      </c>
      <c r="E116" s="35">
        <v>60</v>
      </c>
      <c r="F116" s="36">
        <v>-11</v>
      </c>
      <c r="G116" s="37" t="s">
        <v>307</v>
      </c>
      <c r="H116" s="38">
        <f t="shared" si="18"/>
        <v>49</v>
      </c>
      <c r="I116" s="36"/>
      <c r="J116" s="37"/>
      <c r="K116" s="39"/>
      <c r="L116" s="37"/>
      <c r="M116" s="39"/>
      <c r="N116" s="37"/>
      <c r="O116" s="40"/>
      <c r="P116" s="32"/>
      <c r="Q116" s="41"/>
      <c r="R116" s="42">
        <f t="shared" si="19"/>
        <v>3.26666666666667</v>
      </c>
      <c r="S116" s="43" t="s">
        <v>507</v>
      </c>
      <c r="T116" s="43" t="s">
        <v>508</v>
      </c>
    </row>
    <row r="117" customFormat="1" ht="52" customHeight="1" spans="1:20">
      <c r="A117" s="32">
        <v>114</v>
      </c>
      <c r="B117" s="33" t="s">
        <v>509</v>
      </c>
      <c r="C117" s="33">
        <v>8240310348</v>
      </c>
      <c r="D117" s="34" t="s">
        <v>30</v>
      </c>
      <c r="E117" s="35">
        <v>60</v>
      </c>
      <c r="F117" s="36">
        <v>-11</v>
      </c>
      <c r="G117" s="37" t="s">
        <v>307</v>
      </c>
      <c r="H117" s="38">
        <f t="shared" si="18"/>
        <v>49</v>
      </c>
      <c r="I117" s="36"/>
      <c r="J117" s="37"/>
      <c r="K117" s="39"/>
      <c r="L117" s="37"/>
      <c r="M117" s="39"/>
      <c r="N117" s="37"/>
      <c r="O117" s="40"/>
      <c r="P117" s="32"/>
      <c r="Q117" s="41"/>
      <c r="R117" s="42">
        <f t="shared" si="19"/>
        <v>3.26666666666667</v>
      </c>
      <c r="S117" s="43" t="s">
        <v>510</v>
      </c>
      <c r="T117" s="43" t="s">
        <v>511</v>
      </c>
    </row>
    <row r="118" customFormat="1" ht="52" customHeight="1" spans="1:20">
      <c r="A118" s="32">
        <v>115</v>
      </c>
      <c r="B118" s="33" t="s">
        <v>512</v>
      </c>
      <c r="C118" s="33">
        <v>8240310325</v>
      </c>
      <c r="D118" s="34" t="s">
        <v>30</v>
      </c>
      <c r="E118" s="35">
        <v>60</v>
      </c>
      <c r="F118" s="36">
        <v>-21</v>
      </c>
      <c r="G118" s="37" t="s">
        <v>155</v>
      </c>
      <c r="H118" s="38">
        <f t="shared" ref="H118:H126" si="20">(E118+F118)/75*100</f>
        <v>52</v>
      </c>
      <c r="I118" s="36"/>
      <c r="J118" s="37"/>
      <c r="K118" s="39"/>
      <c r="L118" s="37"/>
      <c r="M118" s="39"/>
      <c r="N118" s="37"/>
      <c r="O118" s="40">
        <f t="shared" ref="O118:O126" si="21">0.8*K118+0.2*M118</f>
        <v>0</v>
      </c>
      <c r="P118" s="32">
        <f>15.54/116.585*100</f>
        <v>13.329330531372</v>
      </c>
      <c r="Q118" s="41" t="s">
        <v>513</v>
      </c>
      <c r="R118" s="42">
        <f t="shared" ref="R118:R126" si="22">0.05*H118+0.9*O118+0.05*P118</f>
        <v>3.2664665265686</v>
      </c>
      <c r="S118" s="43" t="s">
        <v>514</v>
      </c>
      <c r="T118" s="43" t="s">
        <v>515</v>
      </c>
    </row>
    <row r="119" customFormat="1" ht="52" customHeight="1" spans="1:20">
      <c r="A119" s="32">
        <v>116</v>
      </c>
      <c r="B119" s="33" t="s">
        <v>516</v>
      </c>
      <c r="C119" s="33">
        <v>8240310329</v>
      </c>
      <c r="D119" s="34" t="s">
        <v>30</v>
      </c>
      <c r="E119" s="35">
        <v>60</v>
      </c>
      <c r="F119" s="36">
        <v>-13</v>
      </c>
      <c r="G119" s="37" t="s">
        <v>297</v>
      </c>
      <c r="H119" s="38">
        <f t="shared" si="20"/>
        <v>62.6666666666667</v>
      </c>
      <c r="I119" s="36"/>
      <c r="J119" s="37"/>
      <c r="K119" s="39"/>
      <c r="L119" s="37"/>
      <c r="M119" s="39"/>
      <c r="N119" s="37"/>
      <c r="O119" s="40">
        <f t="shared" si="21"/>
        <v>0</v>
      </c>
      <c r="P119" s="32"/>
      <c r="Q119" s="41"/>
      <c r="R119" s="42">
        <f t="shared" si="22"/>
        <v>3.13333333333333</v>
      </c>
      <c r="S119" s="43" t="s">
        <v>517</v>
      </c>
      <c r="T119" s="43" t="s">
        <v>518</v>
      </c>
    </row>
    <row r="120" customFormat="1" ht="52" customHeight="1" spans="1:20">
      <c r="A120" s="32">
        <v>117</v>
      </c>
      <c r="B120" s="33" t="s">
        <v>519</v>
      </c>
      <c r="C120" s="33">
        <v>8240310336</v>
      </c>
      <c r="D120" s="34" t="s">
        <v>30</v>
      </c>
      <c r="E120" s="35">
        <v>60</v>
      </c>
      <c r="F120" s="36">
        <v>-13</v>
      </c>
      <c r="G120" s="37" t="s">
        <v>520</v>
      </c>
      <c r="H120" s="38">
        <f>E120+F120</f>
        <v>47</v>
      </c>
      <c r="I120" s="36"/>
      <c r="J120" s="37"/>
      <c r="K120" s="39"/>
      <c r="L120" s="37"/>
      <c r="M120" s="39"/>
      <c r="N120" s="37"/>
      <c r="O120" s="40"/>
      <c r="P120" s="32"/>
      <c r="Q120" s="41"/>
      <c r="R120" s="42">
        <f>H120/75*100*0.05+(K120/150*100*0.8+M120/37.5*100*0.2)*0.9+P120/116.585*100*0.05</f>
        <v>3.13333333333333</v>
      </c>
      <c r="S120" s="43" t="s">
        <v>521</v>
      </c>
      <c r="T120" s="43" t="s">
        <v>522</v>
      </c>
    </row>
    <row r="121" customFormat="1" ht="52" customHeight="1" spans="1:20">
      <c r="A121" s="32">
        <v>118</v>
      </c>
      <c r="B121" s="33" t="s">
        <v>523</v>
      </c>
      <c r="C121" s="33">
        <v>8240310358</v>
      </c>
      <c r="D121" s="34" t="s">
        <v>30</v>
      </c>
      <c r="E121" s="35">
        <v>60</v>
      </c>
      <c r="F121" s="36">
        <v>-13</v>
      </c>
      <c r="G121" s="37" t="s">
        <v>520</v>
      </c>
      <c r="H121" s="38">
        <f>E121+F121</f>
        <v>47</v>
      </c>
      <c r="I121" s="36"/>
      <c r="J121" s="37"/>
      <c r="K121" s="39"/>
      <c r="L121" s="37"/>
      <c r="M121" s="39"/>
      <c r="N121" s="37"/>
      <c r="O121" s="40"/>
      <c r="P121" s="32"/>
      <c r="Q121" s="41"/>
      <c r="R121" s="42">
        <f>H121/75*100*0.05+(K121/150*100*0.8+M121/37.5*100*0.2)*0.9+P121/116.585*100*0.05</f>
        <v>3.13333333333333</v>
      </c>
      <c r="S121" s="43" t="s">
        <v>524</v>
      </c>
      <c r="T121" s="43" t="s">
        <v>525</v>
      </c>
    </row>
    <row r="122" customFormat="1" ht="52" customHeight="1" spans="1:20">
      <c r="A122" s="32">
        <v>119</v>
      </c>
      <c r="B122" s="33" t="s">
        <v>526</v>
      </c>
      <c r="C122" s="33">
        <v>8240310321</v>
      </c>
      <c r="D122" s="34" t="s">
        <v>30</v>
      </c>
      <c r="E122" s="35">
        <v>60</v>
      </c>
      <c r="F122" s="36">
        <v>-16</v>
      </c>
      <c r="G122" s="37" t="s">
        <v>226</v>
      </c>
      <c r="H122" s="38">
        <f t="shared" si="20"/>
        <v>58.6666666666667</v>
      </c>
      <c r="I122" s="36"/>
      <c r="J122" s="37"/>
      <c r="K122" s="39"/>
      <c r="L122" s="37"/>
      <c r="M122" s="39"/>
      <c r="N122" s="37"/>
      <c r="O122" s="40">
        <f t="shared" si="21"/>
        <v>0</v>
      </c>
      <c r="P122" s="32"/>
      <c r="Q122" s="41"/>
      <c r="R122" s="42">
        <f t="shared" si="22"/>
        <v>2.93333333333333</v>
      </c>
      <c r="S122" s="43" t="s">
        <v>527</v>
      </c>
      <c r="T122" s="43" t="s">
        <v>528</v>
      </c>
    </row>
    <row r="123" customFormat="1" ht="52" customHeight="1" spans="1:20">
      <c r="A123" s="32">
        <v>120</v>
      </c>
      <c r="B123" s="33" t="s">
        <v>529</v>
      </c>
      <c r="C123" s="33">
        <v>8240310326</v>
      </c>
      <c r="D123" s="34" t="s">
        <v>30</v>
      </c>
      <c r="E123" s="35">
        <v>60</v>
      </c>
      <c r="F123" s="36">
        <v>-27</v>
      </c>
      <c r="G123" s="37" t="s">
        <v>530</v>
      </c>
      <c r="H123" s="38">
        <f t="shared" si="20"/>
        <v>44</v>
      </c>
      <c r="I123" s="36"/>
      <c r="J123" s="37"/>
      <c r="K123" s="39"/>
      <c r="L123" s="37"/>
      <c r="M123" s="39"/>
      <c r="N123" s="37"/>
      <c r="O123" s="40">
        <f t="shared" si="21"/>
        <v>0</v>
      </c>
      <c r="P123" s="32"/>
      <c r="Q123" s="41"/>
      <c r="R123" s="42">
        <f t="shared" si="22"/>
        <v>2.2</v>
      </c>
      <c r="S123" s="43" t="s">
        <v>531</v>
      </c>
      <c r="T123" s="43" t="s">
        <v>532</v>
      </c>
    </row>
    <row r="124" customFormat="1" ht="52" customHeight="1" spans="1:20">
      <c r="A124" s="32">
        <v>121</v>
      </c>
      <c r="B124" s="33" t="s">
        <v>533</v>
      </c>
      <c r="C124" s="33">
        <v>8240310333</v>
      </c>
      <c r="D124" s="34" t="s">
        <v>30</v>
      </c>
      <c r="E124" s="35">
        <v>60</v>
      </c>
      <c r="F124" s="36">
        <v>-28</v>
      </c>
      <c r="G124" s="37" t="s">
        <v>534</v>
      </c>
      <c r="H124" s="38">
        <f t="shared" si="20"/>
        <v>42.6666666666667</v>
      </c>
      <c r="I124" s="36"/>
      <c r="J124" s="37"/>
      <c r="K124" s="39"/>
      <c r="L124" s="37"/>
      <c r="M124" s="39"/>
      <c r="N124" s="37"/>
      <c r="O124" s="40">
        <f t="shared" si="21"/>
        <v>0</v>
      </c>
      <c r="P124" s="32"/>
      <c r="Q124" s="41"/>
      <c r="R124" s="42">
        <f t="shared" si="22"/>
        <v>2.13333333333333</v>
      </c>
      <c r="S124" s="43" t="s">
        <v>535</v>
      </c>
      <c r="T124" s="43" t="s">
        <v>536</v>
      </c>
    </row>
    <row r="125" customFormat="1" ht="52" customHeight="1" spans="1:20">
      <c r="A125" s="32">
        <v>122</v>
      </c>
      <c r="B125" s="33" t="s">
        <v>537</v>
      </c>
      <c r="C125" s="33">
        <v>8240310319</v>
      </c>
      <c r="D125" s="34" t="s">
        <v>30</v>
      </c>
      <c r="E125" s="35">
        <v>60</v>
      </c>
      <c r="F125" s="36">
        <v>-33</v>
      </c>
      <c r="G125" s="37" t="s">
        <v>538</v>
      </c>
      <c r="H125" s="38">
        <f t="shared" si="20"/>
        <v>36</v>
      </c>
      <c r="I125" s="36"/>
      <c r="J125" s="37"/>
      <c r="K125" s="39"/>
      <c r="L125" s="37"/>
      <c r="M125" s="39"/>
      <c r="N125" s="37"/>
      <c r="O125" s="40">
        <f t="shared" si="21"/>
        <v>0</v>
      </c>
      <c r="P125" s="32"/>
      <c r="Q125" s="41"/>
      <c r="R125" s="42">
        <f t="shared" si="22"/>
        <v>1.8</v>
      </c>
      <c r="S125" s="43" t="s">
        <v>539</v>
      </c>
      <c r="T125" s="43" t="s">
        <v>540</v>
      </c>
    </row>
    <row r="126" customFormat="1" ht="52" customHeight="1" spans="1:20">
      <c r="A126" s="32">
        <v>123</v>
      </c>
      <c r="B126" s="33" t="s">
        <v>541</v>
      </c>
      <c r="C126" s="33">
        <v>8240310331</v>
      </c>
      <c r="D126" s="34" t="s">
        <v>30</v>
      </c>
      <c r="E126" s="35">
        <v>60</v>
      </c>
      <c r="F126" s="36">
        <v>-33</v>
      </c>
      <c r="G126" s="37" t="s">
        <v>538</v>
      </c>
      <c r="H126" s="38">
        <f t="shared" si="20"/>
        <v>36</v>
      </c>
      <c r="I126" s="36"/>
      <c r="J126" s="37"/>
      <c r="K126" s="39"/>
      <c r="L126" s="37"/>
      <c r="M126" s="39"/>
      <c r="N126" s="37"/>
      <c r="O126" s="40">
        <f t="shared" si="21"/>
        <v>0</v>
      </c>
      <c r="P126" s="32"/>
      <c r="Q126" s="41"/>
      <c r="R126" s="42">
        <f t="shared" si="22"/>
        <v>1.8</v>
      </c>
      <c r="S126" s="43" t="s">
        <v>542</v>
      </c>
      <c r="T126" s="43" t="s">
        <v>543</v>
      </c>
    </row>
  </sheetData>
  <sortState ref="A4:U126">
    <sortCondition ref="R4:R126" descending="1"/>
  </sortState>
  <mergeCells count="11">
    <mergeCell ref="A1:T1"/>
    <mergeCell ref="E2:H2"/>
    <mergeCell ref="I2:O2"/>
    <mergeCell ref="P2:Q2"/>
    <mergeCell ref="A2:A3"/>
    <mergeCell ref="B2:B3"/>
    <mergeCell ref="C2:C3"/>
    <mergeCell ref="D2:D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王倩</cp:lastModifiedBy>
  <dcterms:created xsi:type="dcterms:W3CDTF">2023-05-12T11:15:00Z</dcterms:created>
  <dcterms:modified xsi:type="dcterms:W3CDTF">2026-10-12T07:57:34Z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C8D6CC52E9F44EE28D6C0A1399131B14_12</vt:lpwstr>
  </property>
  <property fmtid="{D5CDD505-2E9C-101B-9397-08002B2CF9AE}" pid="4" name="CalculationRule">
    <vt:i4>0</vt:i4>
  </property>
</Properties>
</file>